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<sst xmlns="http://schemas.openxmlformats.org/spreadsheetml/2006/main" count="10679" uniqueCount="6192">
  <si>
    <t>编号</t>
  </si>
  <si>
    <t>鸽主</t>
  </si>
  <si>
    <t>地区</t>
  </si>
  <si>
    <t>巨锐机械-王刚</t>
  </si>
  <si>
    <t>河北盐山</t>
  </si>
  <si>
    <t>辽宁全美-郎丰贵</t>
  </si>
  <si>
    <t>辽宁海城</t>
  </si>
  <si>
    <t>我会飞双全鸽舍-孙海燕</t>
  </si>
  <si>
    <t>河北邯郸</t>
  </si>
  <si>
    <t>元明鸽舍-李元明</t>
  </si>
  <si>
    <t>山东济南</t>
  </si>
  <si>
    <t>连江鸽舍-陈连江</t>
  </si>
  <si>
    <t>山东济阳</t>
  </si>
  <si>
    <t>默涵鸽舍-陈默涵</t>
  </si>
  <si>
    <t>北京丰台</t>
  </si>
  <si>
    <t>上海道信鸽舍-陆耀德</t>
  </si>
  <si>
    <t>上海</t>
  </si>
  <si>
    <t>福音鸽苑-孙凤龙</t>
  </si>
  <si>
    <t>山东德州</t>
  </si>
  <si>
    <t>旭明赛鸽-梁植明</t>
  </si>
  <si>
    <t>河北大城</t>
  </si>
  <si>
    <t>凡民鸽行-曹树均</t>
  </si>
  <si>
    <t>258鸽舍-马超</t>
  </si>
  <si>
    <t>联谊鸽舍-吴召华+王帅兵</t>
  </si>
  <si>
    <t>山东莘县</t>
  </si>
  <si>
    <t>壹號梓岩鸽舍-米鹏</t>
  </si>
  <si>
    <t>水城牧鸽-张德庆</t>
  </si>
  <si>
    <t>山东茌平</t>
  </si>
  <si>
    <t>电工兄弟-王军</t>
  </si>
  <si>
    <t>黑龙江哈尔滨</t>
  </si>
  <si>
    <t>徐福江</t>
  </si>
  <si>
    <t>北京</t>
  </si>
  <si>
    <t>马头高速鸽舍-安生</t>
  </si>
  <si>
    <t>山东舜航赛鸽-尹俊强</t>
  </si>
  <si>
    <t>山东聊城</t>
  </si>
  <si>
    <t>金雕家园-季现成</t>
  </si>
  <si>
    <t>山东齐河</t>
  </si>
  <si>
    <t>天天发车队-常立宁</t>
  </si>
  <si>
    <t>河北邢台</t>
  </si>
  <si>
    <t>天津笨鸟-回力</t>
  </si>
  <si>
    <t>天津</t>
  </si>
  <si>
    <t>555鸽舍-李俊毅</t>
  </si>
  <si>
    <t>辽宁营口</t>
  </si>
  <si>
    <t>都成鸽苑-王都成</t>
  </si>
  <si>
    <t>黄金家族-张泽辉</t>
  </si>
  <si>
    <t>山东东营</t>
  </si>
  <si>
    <t>龙义鸽舍-张义</t>
  </si>
  <si>
    <t>领翔鸽舍-安红霞</t>
  </si>
  <si>
    <t>山东泰安</t>
  </si>
  <si>
    <t>夺冠鸽舍-田长岭</t>
  </si>
  <si>
    <t>孟豪鸽舍-孟宪国</t>
  </si>
  <si>
    <t>山东东平</t>
  </si>
  <si>
    <t>盛世祥龙职业赛鸽-肖锋</t>
  </si>
  <si>
    <t>单县0521鸽舍-刘洪伟</t>
  </si>
  <si>
    <t>山东单县</t>
  </si>
  <si>
    <t>吴跃庆</t>
  </si>
  <si>
    <t>山东冠县</t>
  </si>
  <si>
    <t>广龙鸽舍-庞辉</t>
  </si>
  <si>
    <t>勇征鸽业-黄新民</t>
  </si>
  <si>
    <t>山东肥城</t>
  </si>
  <si>
    <t>凌雲阁-刘雷</t>
  </si>
  <si>
    <t>宋伯森</t>
  </si>
  <si>
    <t>北京昌平</t>
  </si>
  <si>
    <t>大志赛鸽-郑大志</t>
  </si>
  <si>
    <t>诚信赛鸽俱乐部-王新广</t>
  </si>
  <si>
    <t>河北辛集</t>
  </si>
  <si>
    <t>北湖赛鸽俱乐部-贾伟</t>
  </si>
  <si>
    <t>天瑞鸽苑-王宜涛</t>
  </si>
  <si>
    <t>腾达赛鸽-刘华</t>
  </si>
  <si>
    <t>山东曹县</t>
  </si>
  <si>
    <t>谈话赛鸽-李贵虎</t>
  </si>
  <si>
    <t>双一龙翔-张海栋</t>
  </si>
  <si>
    <t>河北景县</t>
  </si>
  <si>
    <t>汇达赛鸽-孙后廷</t>
  </si>
  <si>
    <t>山东武城</t>
  </si>
  <si>
    <t>德州和平鸽舍-许庆廷</t>
  </si>
  <si>
    <t>腾翔鸽舍+李玉清+何电均</t>
  </si>
  <si>
    <t>江苏徐州</t>
  </si>
  <si>
    <t>沪苏黄金战队-徐大风</t>
  </si>
  <si>
    <t>泉都鸽舍-王金平</t>
  </si>
  <si>
    <t>开心阁（鸽)-逯仁合</t>
  </si>
  <si>
    <t>营口浩美-李德家</t>
  </si>
  <si>
    <t>赛冠鸽业王波+王贵山</t>
  </si>
  <si>
    <t>水源鸽舍-左权</t>
  </si>
  <si>
    <t>安徽宿州</t>
  </si>
  <si>
    <t>李桂林+李成成</t>
  </si>
  <si>
    <t>山东枣庄</t>
  </si>
  <si>
    <t>庞口鸽舍-李幸辉</t>
  </si>
  <si>
    <t>河北高阳</t>
  </si>
  <si>
    <t>冲天鸽舍-邹登超</t>
  </si>
  <si>
    <t>淄博天成-夏旭光</t>
  </si>
  <si>
    <t>山东淄博</t>
  </si>
  <si>
    <t>冰鑫鸽舍-张记国</t>
  </si>
  <si>
    <t>致胜团队-田洪纯</t>
  </si>
  <si>
    <t>河北河间</t>
  </si>
  <si>
    <t>山东好速度鸽粮-殷继强</t>
  </si>
  <si>
    <t>扬州五环赛鸽俱乐部-谈林安</t>
  </si>
  <si>
    <t>江苏扬州</t>
  </si>
  <si>
    <t>山东善德医药-岳峰</t>
  </si>
  <si>
    <t>哪吒鸽舍-李家鼎</t>
  </si>
  <si>
    <t>仇伟</t>
  </si>
  <si>
    <t>顾建刚</t>
  </si>
  <si>
    <t>于晓林</t>
  </si>
  <si>
    <t>曹雪飞</t>
  </si>
  <si>
    <t>驭风阁鸽舍-赵曙光+邹玉刚</t>
  </si>
  <si>
    <t>曹嘉恒</t>
  </si>
  <si>
    <t>金城鸽苑-徐锦+广军</t>
  </si>
  <si>
    <t>山东高唐</t>
  </si>
  <si>
    <t>马氏红穆勒+马玉亭+任书朋</t>
  </si>
  <si>
    <t>碧海蓝天-黄绪</t>
  </si>
  <si>
    <t>701战队-钱小军</t>
  </si>
  <si>
    <t>恒瑞鸽舍张宝安+军工张海军</t>
  </si>
  <si>
    <t>山东鄄城</t>
  </si>
  <si>
    <t>鲁西悍将-段士银</t>
  </si>
  <si>
    <t>德州富贵鸽苑-李长友</t>
  </si>
  <si>
    <t>师广秋翁四伟</t>
  </si>
  <si>
    <t>黄子诺</t>
  </si>
  <si>
    <t>骏驰鸽舍-王绍山</t>
  </si>
  <si>
    <t>长胜赛鸽联队-李长胜</t>
  </si>
  <si>
    <t>孟宪友</t>
  </si>
  <si>
    <t>鹏翔鸽舍-张鹏</t>
  </si>
  <si>
    <t>山东平阴</t>
  </si>
  <si>
    <t>飞亚鸽舍-张红贵</t>
  </si>
  <si>
    <t>巅峰赛鸽-段玉峰</t>
  </si>
  <si>
    <t>童丹鸽舍-王德东</t>
  </si>
  <si>
    <t>鑫达赛鸽-田增念</t>
  </si>
  <si>
    <t>枣庄壹号鸽舍-张超</t>
  </si>
  <si>
    <t>翔龙阁-康林</t>
  </si>
  <si>
    <t>安徽阜阳</t>
  </si>
  <si>
    <t>李风景+李鸿初</t>
  </si>
  <si>
    <t>海纳百川-吕言海</t>
  </si>
  <si>
    <t>山东汶上</t>
  </si>
  <si>
    <t>剑锋赛鸽-石在广</t>
  </si>
  <si>
    <t>山东嘉祥</t>
  </si>
  <si>
    <t>舜利赛鸽-赵曙光</t>
  </si>
  <si>
    <t>周江源</t>
  </si>
  <si>
    <t>安徽淮北</t>
  </si>
  <si>
    <t>浩杰鸽舍-李玉浩</t>
  </si>
  <si>
    <t>云飞鸽业-武守军</t>
  </si>
  <si>
    <t>山东阳谷</t>
  </si>
  <si>
    <t>刘宝义</t>
  </si>
  <si>
    <t>百鸽家园-李坤</t>
  </si>
  <si>
    <t>山东东阿</t>
  </si>
  <si>
    <t>勇冠鸽舍-王奇田</t>
  </si>
  <si>
    <t>传奇天下-武思远</t>
  </si>
  <si>
    <t>000098</t>
  </si>
  <si>
    <t>江临鸽苑+杰铭鸽苑-李新业</t>
  </si>
  <si>
    <t>河北石家庄</t>
  </si>
  <si>
    <t>鸿冠鸽舍-耿云涛</t>
  </si>
  <si>
    <t>晟冠常鸿-张文涛</t>
  </si>
  <si>
    <t>北京房山</t>
  </si>
  <si>
    <t>龙腾虎跃+龙的传人-何乃权</t>
  </si>
  <si>
    <t>000102</t>
  </si>
  <si>
    <t>金九霞鸽舍～米丹</t>
  </si>
  <si>
    <t>冯敬忠</t>
  </si>
  <si>
    <t>李强</t>
  </si>
  <si>
    <t>济商鸽舍-甄小龙</t>
  </si>
  <si>
    <t>山东商河</t>
  </si>
  <si>
    <t>齐鲁赛鸽（尹逊立）</t>
  </si>
  <si>
    <t>山东梁山</t>
  </si>
  <si>
    <t>天之羽翼-梁俊广</t>
  </si>
  <si>
    <t>山东禹城</t>
  </si>
  <si>
    <t>润龙源-苏金龙</t>
  </si>
  <si>
    <t>东维鸽舍-王维东</t>
  </si>
  <si>
    <t>泰山李军+安生</t>
  </si>
  <si>
    <t>山东新泰</t>
  </si>
  <si>
    <t>梦之翔-徐志坚</t>
  </si>
  <si>
    <t>河北大名</t>
  </si>
  <si>
    <t>南风联盟-李禹锦</t>
  </si>
  <si>
    <t>山东济宁</t>
  </si>
  <si>
    <t>皇家战队鸽舍-刘伟</t>
  </si>
  <si>
    <t>鸿翔赛鸽-才运斌</t>
  </si>
  <si>
    <t>黑龙江肇东</t>
  </si>
  <si>
    <t>宰令帅</t>
  </si>
  <si>
    <t>唐播+吴立明</t>
  </si>
  <si>
    <t>开尔鸽业-刘庆柏</t>
  </si>
  <si>
    <t>河北唐山</t>
  </si>
  <si>
    <t>中通鸽舍-蒋加儒</t>
  </si>
  <si>
    <t>报喜鸟-耿星乐</t>
  </si>
  <si>
    <t>澎湃鸽业-周雅琳</t>
  </si>
  <si>
    <t>润河赛鸽-韩彪</t>
  </si>
  <si>
    <t>安徽颖上</t>
  </si>
  <si>
    <t>东泰赛鸽-张保岩</t>
  </si>
  <si>
    <t>华东-鲁北-中信孙学奎</t>
  </si>
  <si>
    <t>李冬平</t>
  </si>
  <si>
    <t>山东高青</t>
  </si>
  <si>
    <t>华英赛鸽-李家齐</t>
  </si>
  <si>
    <t>山东菏泽</t>
  </si>
  <si>
    <t>张延民-何超</t>
  </si>
  <si>
    <t>江苏苏州</t>
  </si>
  <si>
    <t>六然如梦-苏小委</t>
  </si>
  <si>
    <t>金钟鸽业-乔金钟</t>
  </si>
  <si>
    <t>名人信鸽站-齐靖</t>
  </si>
  <si>
    <t>江西峡江</t>
  </si>
  <si>
    <t>传程鸽舍-李文传</t>
  </si>
  <si>
    <t>000131</t>
  </si>
  <si>
    <t>云骥鸽舍-李明</t>
  </si>
  <si>
    <t>山东冠羽鸽舍-付祥亮</t>
  </si>
  <si>
    <t>李亚才</t>
  </si>
  <si>
    <t>尹泽辉</t>
  </si>
  <si>
    <t>金龙缘-芦慧明</t>
  </si>
  <si>
    <t>万增鸽舍-程万增</t>
  </si>
  <si>
    <t>远洋鸽业-邵志远</t>
  </si>
  <si>
    <t>景云鸽舍-陈景云</t>
  </si>
  <si>
    <t>山东无棣</t>
  </si>
  <si>
    <t>八一赛鸽赵光海+郭仁涛</t>
  </si>
  <si>
    <t>山东临邑</t>
  </si>
  <si>
    <t>头彩赛鸽-翟绪富</t>
  </si>
  <si>
    <t>山东曲阜</t>
  </si>
  <si>
    <t>爱佳安全智能窗业-孙义兵</t>
  </si>
  <si>
    <t>辽宁沈阳</t>
  </si>
  <si>
    <t>环宇鸽舍-李斌</t>
  </si>
  <si>
    <t>万龙鸽舍-王腾龙</t>
  </si>
  <si>
    <t>河北赵县</t>
  </si>
  <si>
    <t>李军+李敬海</t>
  </si>
  <si>
    <t>山东周村</t>
  </si>
  <si>
    <t>北京天翊鸽舍-杨国强</t>
  </si>
  <si>
    <t>北京大兴</t>
  </si>
  <si>
    <t>雪垚赛鸽-司征</t>
  </si>
  <si>
    <t>群英鸽苑-冯泽</t>
  </si>
  <si>
    <t>A08嘉诚鱼业-孙嘉诚</t>
  </si>
  <si>
    <t>北京晨航鸽业-王春乐</t>
  </si>
  <si>
    <t>佳诚赛鸽-赵艳坤</t>
  </si>
  <si>
    <t>安平超亚翼翔-张印红</t>
  </si>
  <si>
    <t>河北安平</t>
  </si>
  <si>
    <t>正强鸽舍-李正强</t>
  </si>
  <si>
    <t>永贵翔宇鸽业-丁守俭</t>
  </si>
  <si>
    <t>辽宁阜新</t>
  </si>
  <si>
    <t>新中国育鑫鸽业-刘玉新</t>
  </si>
  <si>
    <t>金友瀛-洪芹</t>
  </si>
  <si>
    <t>河北元氏</t>
  </si>
  <si>
    <t>赵国胜+冯少强+冯幼义</t>
  </si>
  <si>
    <t>安徽阜南</t>
  </si>
  <si>
    <t>晨风鸽房-孙建</t>
  </si>
  <si>
    <t>泰山鸽舍-赵玉贞</t>
  </si>
  <si>
    <t>李国龙</t>
  </si>
  <si>
    <t>勇冠翔天-张勇</t>
  </si>
  <si>
    <t>鼎力鸽苑-胡驰京</t>
  </si>
  <si>
    <t>江苏无锡</t>
  </si>
  <si>
    <t>000163</t>
  </si>
  <si>
    <t>艾翠英</t>
  </si>
  <si>
    <t>河北沧州</t>
  </si>
  <si>
    <t>369鸽舍-耿星波</t>
  </si>
  <si>
    <t>刘哲</t>
  </si>
  <si>
    <t>山东平原</t>
  </si>
  <si>
    <t>北方鸽业-梁法旺</t>
  </si>
  <si>
    <t>耘创赛鸽-王华</t>
  </si>
  <si>
    <t>贝塔鸽舍-陈锴</t>
  </si>
  <si>
    <t>泰山昊天鸽苑-国跃民</t>
  </si>
  <si>
    <t>振山鸽舍-赵振山</t>
  </si>
  <si>
    <t>济南天进公棚-刘德顺</t>
  </si>
  <si>
    <t>牛得草+靳海华</t>
  </si>
  <si>
    <t>济宁赛鸽-朱玉峰</t>
  </si>
  <si>
    <t>李彦辉</t>
  </si>
  <si>
    <t>同心家园-王建军+范传龙</t>
  </si>
  <si>
    <t>牛立辉</t>
  </si>
  <si>
    <t>郭飞</t>
  </si>
  <si>
    <t>三三见九-刘军</t>
  </si>
  <si>
    <t>孙效东</t>
  </si>
  <si>
    <t>李红军</t>
  </si>
  <si>
    <t>李明+高子军+张明振</t>
  </si>
  <si>
    <t>山东夏津</t>
  </si>
  <si>
    <t>000183</t>
  </si>
  <si>
    <t>赛鸽将军-刘兴月</t>
  </si>
  <si>
    <t>王海涛</t>
  </si>
  <si>
    <t>乘风骑士-于俊杰</t>
  </si>
  <si>
    <t>江苏邳州</t>
  </si>
  <si>
    <t>良星滤清器-韩温浩</t>
  </si>
  <si>
    <t>河北饶阳</t>
  </si>
  <si>
    <t>李宜泽</t>
  </si>
  <si>
    <t>岱宗赛鸽-李相厚</t>
  </si>
  <si>
    <t>高军+常红亮</t>
  </si>
  <si>
    <t>秋熊赛鸽-朱有华</t>
  </si>
  <si>
    <t>阳光鸽舍-樊红星</t>
  </si>
  <si>
    <t>A北京修跃国际赛鸽集团-修悦</t>
  </si>
  <si>
    <t>吉林德惠</t>
  </si>
  <si>
    <t>詹氏家族-詹建新</t>
  </si>
  <si>
    <t>河南商丘</t>
  </si>
  <si>
    <t>廖新建</t>
  </si>
  <si>
    <t>美达自喷漆-杨文涛</t>
  </si>
  <si>
    <t>鑫硕鸽舍-杨磊</t>
  </si>
  <si>
    <t>金石赛鸽-钱洪达</t>
  </si>
  <si>
    <t>乘风破浪-杨亚辉</t>
  </si>
  <si>
    <t>龍的传人-曲家波</t>
  </si>
  <si>
    <t>淳泽鸽舍-王艳杰</t>
  </si>
  <si>
    <t>河北任丘</t>
  </si>
  <si>
    <t>张新华+王志华</t>
  </si>
  <si>
    <t>江苏南通</t>
  </si>
  <si>
    <t>杭城鸽舍-杭城</t>
  </si>
  <si>
    <t>正兴赛鸽-齐玉爽</t>
  </si>
  <si>
    <t>河北孟村</t>
  </si>
  <si>
    <t>杜金刚+沈文军</t>
  </si>
  <si>
    <t>启航鸽舍-韩光彬</t>
  </si>
  <si>
    <t>山东惠民</t>
  </si>
  <si>
    <t>新疆喀什艾沙江·艾克热木</t>
  </si>
  <si>
    <t>新疆喀什</t>
  </si>
  <si>
    <t>恒信永昌鸽业-邹立峰</t>
  </si>
  <si>
    <t>航宇赛鸽-刘新华</t>
  </si>
  <si>
    <t>军威赛鸽-于军威</t>
  </si>
  <si>
    <t>天骄鸽舍-张宝玉</t>
  </si>
  <si>
    <t>新疆天地-鸽业-田锦荣</t>
  </si>
  <si>
    <t>新疆阜康市</t>
  </si>
  <si>
    <t>北京紫御揽胜鸽舍-侯长存</t>
  </si>
  <si>
    <t>北京通州</t>
  </si>
  <si>
    <t>星缘锋芒-牛玉刚</t>
  </si>
  <si>
    <t>情鸽-安学孝</t>
  </si>
  <si>
    <t>明明赛鸽-宋志利</t>
  </si>
  <si>
    <t>000216</t>
  </si>
  <si>
    <t>张印波</t>
  </si>
  <si>
    <t>山东鱼台</t>
  </si>
  <si>
    <t>涵宇鸽舍-朱双峰</t>
  </si>
  <si>
    <t>河北肃宁</t>
  </si>
  <si>
    <t>于健</t>
  </si>
  <si>
    <t>北京韩壹鸽业-韩加川</t>
  </si>
  <si>
    <t>古郡西部-李彦强</t>
  </si>
  <si>
    <t>衡利阳</t>
  </si>
  <si>
    <t>金木鸽业-杨建喜</t>
  </si>
  <si>
    <t>山西太原</t>
  </si>
  <si>
    <t>杨宝林</t>
  </si>
  <si>
    <t>黑龙江绥化</t>
  </si>
  <si>
    <t>丁伟磊</t>
  </si>
  <si>
    <t>安徽合肥</t>
  </si>
  <si>
    <t>李学士</t>
  </si>
  <si>
    <t>羽峥鸽舍-白文奎</t>
  </si>
  <si>
    <t>马兴广</t>
  </si>
  <si>
    <t>家乐鸽苑-陈杰</t>
  </si>
  <si>
    <t>华仁联盟-田思华+王良文</t>
  </si>
  <si>
    <t>纯真网业-曹林</t>
  </si>
  <si>
    <t>李承伦</t>
  </si>
  <si>
    <t>河北武强</t>
  </si>
  <si>
    <t>A海鸽苑-郑运海</t>
  </si>
  <si>
    <t>河北阜城</t>
  </si>
  <si>
    <t>久州鸽苑-吕长青</t>
  </si>
  <si>
    <t>安徽灵璧</t>
  </si>
  <si>
    <t>风云国际赛鸽-范士玉</t>
  </si>
  <si>
    <t>河南台前</t>
  </si>
  <si>
    <t>成锦鸽业-郝强</t>
  </si>
  <si>
    <t>元氏广通路桥-赵子义</t>
  </si>
  <si>
    <t>天地人和-陈辉</t>
  </si>
  <si>
    <t>兰天鸽业-兰军建</t>
  </si>
  <si>
    <t>山东东明</t>
  </si>
  <si>
    <t>栋芳远祥-柴海波</t>
  </si>
  <si>
    <t>龙城飞将-杨云雷</t>
  </si>
  <si>
    <t>河北保定</t>
  </si>
  <si>
    <t>涵语鸽业-宋继伟</t>
  </si>
  <si>
    <t>段传立</t>
  </si>
  <si>
    <t>000245</t>
  </si>
  <si>
    <t>如意鸽舍-高宇熙+杜鸿剑</t>
  </si>
  <si>
    <t>夏乐明</t>
  </si>
  <si>
    <t>喜德宏金2020-王英民</t>
  </si>
  <si>
    <t>鑫华通赛鸽-石建召</t>
  </si>
  <si>
    <t>风之语-邱贤富</t>
  </si>
  <si>
    <t>湖南浏阳</t>
  </si>
  <si>
    <t>王静波+朱晓</t>
  </si>
  <si>
    <t>山东烟台</t>
  </si>
  <si>
    <t>门国庆+门利涛</t>
  </si>
  <si>
    <t>笑傲江湖+任楠楠</t>
  </si>
  <si>
    <t>天缘赛鸽-武君红</t>
  </si>
  <si>
    <t>鑫阳鸽业-贾学昌</t>
  </si>
  <si>
    <t>志荣鸽舍-尹明明</t>
  </si>
  <si>
    <t>山东滨州</t>
  </si>
  <si>
    <t>张勇</t>
  </si>
  <si>
    <t>五岳联盟-闫荣林+闫红旭</t>
  </si>
  <si>
    <t>朱小高</t>
  </si>
  <si>
    <t>天地人鸽-赵含超+吴宁波</t>
  </si>
  <si>
    <t>000263</t>
  </si>
  <si>
    <t>天宇鸽舍郭加安+赵吉胜+索传征</t>
  </si>
  <si>
    <t>000265</t>
  </si>
  <si>
    <t>旭远鸽业-刘立冬</t>
  </si>
  <si>
    <t>发达鸽舍-王纪法</t>
  </si>
  <si>
    <t>河南濮阳</t>
  </si>
  <si>
    <t>郝铭利</t>
  </si>
  <si>
    <t>名天鸽舍-李义征</t>
  </si>
  <si>
    <t>金泽佳苑-田磊</t>
  </si>
  <si>
    <t>阳光团队+宋祥收+孙清明</t>
  </si>
  <si>
    <t>王宇</t>
  </si>
  <si>
    <t>北京朝阳</t>
  </si>
  <si>
    <t>亿玮赛鸽-薛虎</t>
  </si>
  <si>
    <t>河北平乡</t>
  </si>
  <si>
    <t>沪王鸽-王文清</t>
  </si>
  <si>
    <t>小胡同鸽舍-孙磊</t>
  </si>
  <si>
    <t>龙翔鸽业-张峰华</t>
  </si>
  <si>
    <t>吉林长春</t>
  </si>
  <si>
    <t>新民鸽舍-孙爱国</t>
  </si>
  <si>
    <t>江苏淮安</t>
  </si>
  <si>
    <t>龙翔鸽舍-杨继增+汪德新</t>
  </si>
  <si>
    <t>栋东鸽舍-郭长辉</t>
  </si>
  <si>
    <t>北京空军一号～王锦柱</t>
  </si>
  <si>
    <t>新园鸽舍-邱军荣</t>
  </si>
  <si>
    <t>爱淇鸽舍-孙振</t>
  </si>
  <si>
    <t>李洪满+赵庆兵</t>
  </si>
  <si>
    <t>腾云驾雾-田金云+关忠义</t>
  </si>
  <si>
    <t>梓芮鸽舍-晁梓芮</t>
  </si>
  <si>
    <t>龍源翔鸽业-王梓龙+张凯</t>
  </si>
  <si>
    <t>丁立伟</t>
  </si>
  <si>
    <t>000289</t>
  </si>
  <si>
    <t>贾松涛</t>
  </si>
  <si>
    <t>王亮鸽业+王涛</t>
  </si>
  <si>
    <t>京鑫鸽舍-刘亚楠</t>
  </si>
  <si>
    <t>北京顺义</t>
  </si>
  <si>
    <t>泉鈢鸽舍-于成义</t>
  </si>
  <si>
    <t>刘焕然</t>
  </si>
  <si>
    <t>运腾鸽舍+李广东</t>
  </si>
  <si>
    <t>大成鸽业-王永辉</t>
  </si>
  <si>
    <t>冯超军鸽舍-冯超军</t>
  </si>
  <si>
    <t>潘庆德</t>
  </si>
  <si>
    <t>山东牡丹鸽舍+董茂常</t>
  </si>
  <si>
    <t>退伍兵鸽舍-鹿树民</t>
  </si>
  <si>
    <t>山东长清</t>
  </si>
  <si>
    <t>于国力</t>
  </si>
  <si>
    <t>张孝林</t>
  </si>
  <si>
    <t>钱氏鸽业-钱传武</t>
  </si>
  <si>
    <t>安徽蚌埠</t>
  </si>
  <si>
    <t>华英飛虎-李瑞涛+桑贤纬</t>
  </si>
  <si>
    <t>龙翔团队+孙斌+刘景瑞</t>
  </si>
  <si>
    <t>河北衡水</t>
  </si>
  <si>
    <t>博博鸽舍-齐云飞</t>
  </si>
  <si>
    <t>河北献县</t>
  </si>
  <si>
    <t>168鸽舍+吴兴华+祁金+李研博</t>
  </si>
  <si>
    <t>TNT鸽舍-张远</t>
  </si>
  <si>
    <t>双龙夺冠-李建生</t>
  </si>
  <si>
    <t>孙植南</t>
  </si>
  <si>
    <t>金鸽玉兔-位振友</t>
  </si>
  <si>
    <t>李来喜</t>
  </si>
  <si>
    <t>友友+小廉-廉立新</t>
  </si>
  <si>
    <t>范振明</t>
  </si>
  <si>
    <t>谢国强</t>
  </si>
  <si>
    <t>安徽赢飞特鸽粮-马虎</t>
  </si>
  <si>
    <t>高晓艳+任广碧</t>
  </si>
  <si>
    <t>江苏沛县</t>
  </si>
  <si>
    <t>薛民</t>
  </si>
  <si>
    <t>河北固安</t>
  </si>
  <si>
    <t>大雄赛鸽俱乐部-刘少雄</t>
  </si>
  <si>
    <t>鲁翔赛鸽-李家勇</t>
  </si>
  <si>
    <t>玲珑鹏辉鸽舍-邓永宽</t>
  </si>
  <si>
    <t>学妍鸽舍-史学美</t>
  </si>
  <si>
    <t>河北涞水</t>
  </si>
  <si>
    <t>黄利</t>
  </si>
  <si>
    <t>孔祥明</t>
  </si>
  <si>
    <t>上将张伟荣</t>
  </si>
  <si>
    <t>江苏海门</t>
  </si>
  <si>
    <t>新新赛鸽+张建华</t>
  </si>
  <si>
    <t>河北文安</t>
  </si>
  <si>
    <t>冀兆丰赛鸽-祁赵丰</t>
  </si>
  <si>
    <t>永昌鸽苑-许永昌</t>
  </si>
  <si>
    <t>聊城壹佰-李国增</t>
  </si>
  <si>
    <t>鼎坚鸽业-张盼</t>
  </si>
  <si>
    <t>鑫艺鸽舍-张吉宁</t>
  </si>
  <si>
    <t>鲁商鸽怀 刘中凯+刘方乐</t>
  </si>
  <si>
    <t>平和鸽舍-欧一平</t>
  </si>
  <si>
    <t>雷神鸽舍-田岩</t>
  </si>
  <si>
    <t>朱彪+阮庆理</t>
  </si>
  <si>
    <t>安徽颍上</t>
  </si>
  <si>
    <t>魏双岭</t>
  </si>
  <si>
    <t>荣祥-乔京荣</t>
  </si>
  <si>
    <t>同好鸽舍-罗思清</t>
  </si>
  <si>
    <t>宏坤飞鸽-王潍胜</t>
  </si>
  <si>
    <t>丹东ZSZ鸽舍-孙立功</t>
  </si>
  <si>
    <t>辽宁丹东</t>
  </si>
  <si>
    <t>又双叒叕-纪复荣</t>
  </si>
  <si>
    <t>达观鸽舍-郝永忠</t>
  </si>
  <si>
    <t>王凤波</t>
  </si>
  <si>
    <t>葛文山</t>
  </si>
  <si>
    <t>帆林军-薛鸿嘉诚</t>
  </si>
  <si>
    <t>裴亚斌</t>
  </si>
  <si>
    <t>河北武邑</t>
  </si>
  <si>
    <t>000357</t>
  </si>
  <si>
    <t>杜朝阳</t>
  </si>
  <si>
    <t>李氏赛鸽-李鸿军</t>
  </si>
  <si>
    <t>吉祥鸽舍-贾义林</t>
  </si>
  <si>
    <t>刘勇</t>
  </si>
  <si>
    <t>连发鸽舍+门振杰+王建军</t>
  </si>
  <si>
    <t>羽林军国际铭鸽-施强</t>
  </si>
  <si>
    <t>山东青岛</t>
  </si>
  <si>
    <t>飞阳鸽舍-张明堂</t>
  </si>
  <si>
    <t>焦玉生</t>
  </si>
  <si>
    <t>恩赐鸽舍-郭学顺</t>
  </si>
  <si>
    <t>崋巃鸽舍-张献法</t>
  </si>
  <si>
    <t>爱鸽之家-孟蛟</t>
  </si>
  <si>
    <t>国立鸽舍-王佩国</t>
  </si>
  <si>
    <t>云天鸽舍-杨正选+王思友</t>
  </si>
  <si>
    <t>标翔赛鸽-李海柱+王书义</t>
  </si>
  <si>
    <t>七米阳光鸽苑-孙鸿志+谢玉晶</t>
  </si>
  <si>
    <t>马名旺</t>
  </si>
  <si>
    <t>乌兰浩特-山西人-李大江</t>
  </si>
  <si>
    <t>恐怖911系-周英辰</t>
  </si>
  <si>
    <t>圣德鸽舍-郭洪忠</t>
  </si>
  <si>
    <t>万福金安鸽苑-王维雪</t>
  </si>
  <si>
    <t>安宁</t>
  </si>
  <si>
    <t>东宏鸽舍王东</t>
  </si>
  <si>
    <t>刘斌+时清爽</t>
  </si>
  <si>
    <t>F4战队-帅海兵</t>
  </si>
  <si>
    <t>苟科+王士峰</t>
  </si>
  <si>
    <t>翰林轩-郭亮+徐庆</t>
  </si>
  <si>
    <t>河北高碑店</t>
  </si>
  <si>
    <t>大鹏鸽舍-陈鹏</t>
  </si>
  <si>
    <t>锦绣家园-齐立科</t>
  </si>
  <si>
    <t>天缘赛鸽-杨春华+谷文才</t>
  </si>
  <si>
    <t>齐鲁壹號-彭立杰</t>
  </si>
  <si>
    <t>姚超+姚劲昌</t>
  </si>
  <si>
    <t>安平博冠-佟鹏</t>
  </si>
  <si>
    <t>000393</t>
  </si>
  <si>
    <t>莫泊桑天鸽座-李喜申+朱秀梅</t>
  </si>
  <si>
    <t>李文科+顾宗煌</t>
  </si>
  <si>
    <t>武少兵+董玉生</t>
  </si>
  <si>
    <t>博冠凯翔-杨征</t>
  </si>
  <si>
    <t>鸿鸽洲翔-肖章周</t>
  </si>
  <si>
    <t>金国栋</t>
  </si>
  <si>
    <t>000400</t>
  </si>
  <si>
    <t>彩韵鸽苑-姜浩男</t>
  </si>
  <si>
    <t>曹永强</t>
  </si>
  <si>
    <t>凌翔轩-杜飞</t>
  </si>
  <si>
    <t>董高伟</t>
  </si>
  <si>
    <t>云端二虎-杨云端</t>
  </si>
  <si>
    <t>李金</t>
  </si>
  <si>
    <t>董贺</t>
  </si>
  <si>
    <t>米粒赛鸽-霍志刚</t>
  </si>
  <si>
    <t>河北風雲-张腾飞</t>
  </si>
  <si>
    <t>誉腾赛鸽俱乐部+张艮凯</t>
  </si>
  <si>
    <t>中台鸽舍-李中台</t>
  </si>
  <si>
    <t>金鹏鸽舍-金桂成</t>
  </si>
  <si>
    <t>麒麟鸽舍-宋佳</t>
  </si>
  <si>
    <t>顾建强</t>
  </si>
  <si>
    <t>新疆伊犁</t>
  </si>
  <si>
    <t>000432</t>
  </si>
  <si>
    <t>冰鹏鸽舍-蔡鹏鹏</t>
  </si>
  <si>
    <t>徐兴磊</t>
  </si>
  <si>
    <t>新时代-常立阳</t>
  </si>
  <si>
    <t>000436</t>
  </si>
  <si>
    <t>万里天空-张飞飞</t>
  </si>
  <si>
    <t>张建文</t>
  </si>
  <si>
    <t>鸿建鸽舍-伏建军+胡红明</t>
  </si>
  <si>
    <t>青岛勇锋鸽舍-王勇</t>
  </si>
  <si>
    <t>名仕轩鸽舍-冯雪涛</t>
  </si>
  <si>
    <t>殷庆柱</t>
  </si>
  <si>
    <t>江苏镇江</t>
  </si>
  <si>
    <t>宝凤昌河-周宝国</t>
  </si>
  <si>
    <t>冠洲联队-周国海</t>
  </si>
  <si>
    <t>杨崇文</t>
  </si>
  <si>
    <t>山西忻州</t>
  </si>
  <si>
    <t>义朋鸽业-袁义朋</t>
  </si>
  <si>
    <t>开心鸽舍-梁金山</t>
  </si>
  <si>
    <t>浙江嘉兴</t>
  </si>
  <si>
    <t>陈银辉</t>
  </si>
  <si>
    <t>刘建方</t>
  </si>
  <si>
    <t>要海平</t>
  </si>
  <si>
    <t>冀南晟翔-胡新平</t>
  </si>
  <si>
    <t>二晓姐赛鸽-晏婷婷</t>
  </si>
  <si>
    <t>000477</t>
  </si>
  <si>
    <t>孙昭</t>
  </si>
  <si>
    <t>王春夏</t>
  </si>
  <si>
    <t>如意鸽舍-赵达</t>
  </si>
  <si>
    <t>新城赛鸽-张金标</t>
  </si>
  <si>
    <t>北城赛鸽-王立寒</t>
  </si>
  <si>
    <t>天利联队-廖政平</t>
  </si>
  <si>
    <t>大华鸽舍-刘建华</t>
  </si>
  <si>
    <t>000493</t>
  </si>
  <si>
    <t>祝如松</t>
  </si>
  <si>
    <t>烁烁鸽舍-叶新烁</t>
  </si>
  <si>
    <t>吉祥鸽舍-何登举</t>
  </si>
  <si>
    <t>贵州纳雍</t>
  </si>
  <si>
    <t>筋斗云鸽舍-周国荣</t>
  </si>
  <si>
    <t>浙江余姚</t>
  </si>
  <si>
    <t>河北赞翔-李世钊</t>
  </si>
  <si>
    <t>葛志齐+张丽玲</t>
  </si>
  <si>
    <t>陈亦工+陈宁苏</t>
  </si>
  <si>
    <t>河北飞翔赛鸽公棚-张艳广</t>
  </si>
  <si>
    <t>恒泰制衣-刘建磊</t>
  </si>
  <si>
    <t>河北栾城</t>
  </si>
  <si>
    <t>姚本燕</t>
  </si>
  <si>
    <t>胜旭飞冠-陈光辉</t>
  </si>
  <si>
    <t>赵飞宇</t>
  </si>
  <si>
    <t>高家田+许保森</t>
  </si>
  <si>
    <t>大名五得利鸽业-崔俊宾</t>
  </si>
  <si>
    <t>高玉坤</t>
  </si>
  <si>
    <t>严中鸽舍-杨严中+陈宏庆</t>
  </si>
  <si>
    <t>安徽明光</t>
  </si>
  <si>
    <t>河北飞将阁-吴晓松</t>
  </si>
  <si>
    <t>先锋家园-张现锋</t>
  </si>
  <si>
    <t>金翼新星-冯桂安+徐成龙</t>
  </si>
  <si>
    <t>山东临沂</t>
  </si>
  <si>
    <t>飞渊阁-王民强</t>
  </si>
  <si>
    <t>正信公棚-董建勋</t>
  </si>
  <si>
    <t>秦俊学</t>
  </si>
  <si>
    <t>凤栖梧桐-赵桐</t>
  </si>
  <si>
    <t>梦之翔+文永钢</t>
  </si>
  <si>
    <t>河南安阳</t>
  </si>
  <si>
    <t>丁群</t>
  </si>
  <si>
    <t>神美鸽业-白二亮</t>
  </si>
  <si>
    <t>中鹏国际-刘朝中+张鹏</t>
  </si>
  <si>
    <t>辈儿美鸽舍-李兵连</t>
  </si>
  <si>
    <t>泰山华翔-禹纪方+杨保华</t>
  </si>
  <si>
    <t>飞虎赛鸽中心-董虎</t>
  </si>
  <si>
    <t>湖北武汉</t>
  </si>
  <si>
    <t>安国富</t>
  </si>
  <si>
    <t>河北永清</t>
  </si>
  <si>
    <t>金佰鸽业-周训国</t>
  </si>
  <si>
    <t>硕鑫鸽舍-张崇楼</t>
  </si>
  <si>
    <t>凤海</t>
  </si>
  <si>
    <t>张则进</t>
  </si>
  <si>
    <t>孔瑞军+王明如</t>
  </si>
  <si>
    <t>神奇鸽家-曹金胜</t>
  </si>
  <si>
    <t>山东胶州</t>
  </si>
  <si>
    <t>王璇</t>
  </si>
  <si>
    <t>东方神奇赛鸽-王玉水</t>
  </si>
  <si>
    <t>久禄丰-曹洪亮</t>
  </si>
  <si>
    <t>众鑫联盟+王锁柱+张义中</t>
  </si>
  <si>
    <t>利狼鸽舍-绳朗朗</t>
  </si>
  <si>
    <t>卓然赛鸽-张书雷</t>
  </si>
  <si>
    <t>鸿兴社-柳磊</t>
  </si>
  <si>
    <t>山东邹平</t>
  </si>
  <si>
    <t>王心波</t>
  </si>
  <si>
    <t>高克海</t>
  </si>
  <si>
    <t>无敌幸运星-宋大朋</t>
  </si>
  <si>
    <t>北京王辉</t>
  </si>
  <si>
    <t>无锡友谊鸽舍-陈永南</t>
  </si>
  <si>
    <t>王志岩</t>
  </si>
  <si>
    <t>杨洪岩</t>
  </si>
  <si>
    <t>蓝天鸽业-王衍辉</t>
  </si>
  <si>
    <t>颜小涛</t>
  </si>
  <si>
    <t>河南许昌</t>
  </si>
  <si>
    <t>万达鸽舍-廖志敏</t>
  </si>
  <si>
    <t>李凤潮</t>
  </si>
  <si>
    <t>山东临清</t>
  </si>
  <si>
    <t>大满贯-杨海峰</t>
  </si>
  <si>
    <t>江苏如皋</t>
  </si>
  <si>
    <t>000559</t>
  </si>
  <si>
    <t>魁克雷鸽舍-田宇阳+胡彬</t>
  </si>
  <si>
    <t>吴桥八一鸽业-祝建军</t>
  </si>
  <si>
    <t>河北吴桥</t>
  </si>
  <si>
    <t>鸿羽天翔-孙文泽</t>
  </si>
  <si>
    <t>壹号阳光-廉玉明</t>
  </si>
  <si>
    <t>省府乐辉鸽业-张和岭</t>
  </si>
  <si>
    <t>金义赛鸽-路书义</t>
  </si>
  <si>
    <t>山东锦隆鸽舍金雷+崔保利</t>
  </si>
  <si>
    <t>玄武鸽业大汉+杨宁</t>
  </si>
  <si>
    <t>河北宁晋</t>
  </si>
  <si>
    <t>王少华+颜永超+王冬</t>
  </si>
  <si>
    <t>河北国强团队+周勇飞+王伟涛</t>
  </si>
  <si>
    <t>兴东鸽舍-张广东</t>
  </si>
  <si>
    <t>光大赛鸽-刘光</t>
  </si>
  <si>
    <t>凤翔鸽舍-连进强</t>
  </si>
  <si>
    <t>长程鸽苑-徐长江</t>
  </si>
  <si>
    <t>旺盛鸽业-孙世钢+王立秋</t>
  </si>
  <si>
    <t>运福苑-刘旭策</t>
  </si>
  <si>
    <t>向晨鸽业-王洪波</t>
  </si>
  <si>
    <t>江苏泗阳</t>
  </si>
  <si>
    <t>北京圣明鸽舍-宫明</t>
  </si>
  <si>
    <t>俊青鸽业-王彦峰</t>
  </si>
  <si>
    <t>王德明</t>
  </si>
  <si>
    <t>诚信赛鸽苑-夏海波</t>
  </si>
  <si>
    <t>许华</t>
  </si>
  <si>
    <t>王建磊</t>
  </si>
  <si>
    <t>天羽翔鸽舍-曹剑波</t>
  </si>
  <si>
    <t>东岳鸽舍-蒋立桂</t>
  </si>
  <si>
    <t>东一赛鸽-郑琛骜+刘自利</t>
  </si>
  <si>
    <t>孟庆海</t>
  </si>
  <si>
    <t>石会卓</t>
  </si>
  <si>
    <t>皇秋平</t>
  </si>
  <si>
    <t>四川</t>
  </si>
  <si>
    <t>王宇博</t>
  </si>
  <si>
    <t>合美鸽舍-王汝雪</t>
  </si>
  <si>
    <t>蒙绒特羊绒-许保国</t>
  </si>
  <si>
    <t>河北清河</t>
  </si>
  <si>
    <t>金鸽伟业-程晓伟</t>
  </si>
  <si>
    <t>河北正定</t>
  </si>
  <si>
    <t>柏飞图赛鸽-彭岩</t>
  </si>
  <si>
    <t>潘增明</t>
  </si>
  <si>
    <t>安徽问鼎-王贤良+闻福星</t>
  </si>
  <si>
    <t>安徽固镇</t>
  </si>
  <si>
    <t>祥瑞鸽舍-刘占辉</t>
  </si>
  <si>
    <t>兄弟鸽舍-李征</t>
  </si>
  <si>
    <t>神鸽雅舍+王国庄</t>
  </si>
  <si>
    <t>泰山民政鸽舍-商学坤</t>
  </si>
  <si>
    <t>军奇赛鸽-李卫军</t>
  </si>
  <si>
    <t>张国献</t>
  </si>
  <si>
    <t>王琪</t>
  </si>
  <si>
    <t>洪刚鸽舍-司洪刚</t>
  </si>
  <si>
    <t>润河天天鸽舍-任明洪</t>
  </si>
  <si>
    <t>天行健-李长建</t>
  </si>
  <si>
    <t>羽航鸽舍-吴爱军</t>
  </si>
  <si>
    <t>太阳圣火-张百越</t>
  </si>
  <si>
    <t>7喜鸽舍-张渊</t>
  </si>
  <si>
    <t>王思友</t>
  </si>
  <si>
    <t>树森鸽舍-韩树金</t>
  </si>
  <si>
    <t>扈军伟</t>
  </si>
  <si>
    <t>郑家强</t>
  </si>
  <si>
    <t>码头联队-王从旭</t>
  </si>
  <si>
    <t>刘玉权</t>
  </si>
  <si>
    <t>永霸鸽业-魏云雷</t>
  </si>
  <si>
    <t>安徽凤阳</t>
  </si>
  <si>
    <t>华鼎赛鸽+红日鸽舍+吴建华</t>
  </si>
  <si>
    <t>刘爱玲</t>
  </si>
  <si>
    <t>王凯</t>
  </si>
  <si>
    <t>俊豪鸽舍-赵呈学</t>
  </si>
  <si>
    <t>安徽萧县</t>
  </si>
  <si>
    <t>久胜战神-杨博豪+刘建磊</t>
  </si>
  <si>
    <t>宏冠鸽粮-李经建</t>
  </si>
  <si>
    <t>刘磊</t>
  </si>
  <si>
    <t>张子良</t>
  </si>
  <si>
    <t>洪福满冠鸽业-王建召</t>
  </si>
  <si>
    <t>永祥鸽业-李永华</t>
  </si>
  <si>
    <t>李冉冉</t>
  </si>
  <si>
    <t>绿谷鸽舍-张德新</t>
  </si>
  <si>
    <t>新疆乌鲁木齐</t>
  </si>
  <si>
    <t>山西太原申华装潢-王建华</t>
  </si>
  <si>
    <t>南通鼎胜赛鸽-花建军</t>
  </si>
  <si>
    <t>济阳J.G鸽舍-李进龙</t>
  </si>
  <si>
    <t>旭日雲川-张伟伟</t>
  </si>
  <si>
    <t>曹敬友</t>
  </si>
  <si>
    <t>吉祥鸟-张家义</t>
  </si>
  <si>
    <t>公牛赛鸽-房公帅</t>
  </si>
  <si>
    <t>深泽养殖厂-刘秀岭</t>
  </si>
  <si>
    <t>河北深泽</t>
  </si>
  <si>
    <t>老德鸽舍-闫静节</t>
  </si>
  <si>
    <t>000641</t>
  </si>
  <si>
    <t>通和鸽舍-徐志华</t>
  </si>
  <si>
    <t>000643</t>
  </si>
  <si>
    <t>山东凤翎阁-邓化坤</t>
  </si>
  <si>
    <t>英爱豪鸽舍-张英英</t>
  </si>
  <si>
    <t>河北廊坊</t>
  </si>
  <si>
    <t>刘英新+杨卫后</t>
  </si>
  <si>
    <t>张杰</t>
  </si>
  <si>
    <t>张金来+王志强</t>
  </si>
  <si>
    <t>翔神战队-陈东东+孙海峰</t>
  </si>
  <si>
    <t>河南开封</t>
  </si>
  <si>
    <t>000654</t>
  </si>
  <si>
    <t>董松特</t>
  </si>
  <si>
    <t>富博宁鸽舍刘高+王四闯+曹家刚</t>
  </si>
  <si>
    <t>刚燕春</t>
  </si>
  <si>
    <t>天翊冠翔-韩运涛</t>
  </si>
  <si>
    <t>奥威鸽舍-解俊振</t>
  </si>
  <si>
    <t>辉翰鸽舍-李云栋</t>
  </si>
  <si>
    <t>刘凯</t>
  </si>
  <si>
    <t>赵志彬</t>
  </si>
  <si>
    <t>周朝英</t>
  </si>
  <si>
    <t>润河奇奇赛鸽-吕德刚</t>
  </si>
  <si>
    <t>金秋赛翔-李虎</t>
  </si>
  <si>
    <t>脚踏七彩云-李少云</t>
  </si>
  <si>
    <t>河北藁城</t>
  </si>
  <si>
    <t>鹏飞赛鸽协会-成鹏</t>
  </si>
  <si>
    <t>吉祥福瑞-石进永</t>
  </si>
  <si>
    <t>永昌鸽业-王建康</t>
  </si>
  <si>
    <t>安徽桐城</t>
  </si>
  <si>
    <t>诚信联队-王江涛</t>
  </si>
  <si>
    <t>隆鑫鸽业-左恩强</t>
  </si>
  <si>
    <t>家兴业顺-张延龙</t>
  </si>
  <si>
    <t>放飞梦想-曹登喜</t>
  </si>
  <si>
    <t>利翔鸽舍-尤玉龙</t>
  </si>
  <si>
    <t>鑫鑫鸽舍-刘维广</t>
  </si>
  <si>
    <t>李惠生</t>
  </si>
  <si>
    <t>山东莱阳</t>
  </si>
  <si>
    <t>瑞翔鸽业-彭光</t>
  </si>
  <si>
    <t>喜亚鸽舍-卢会喜</t>
  </si>
  <si>
    <t>河北安国</t>
  </si>
  <si>
    <t>汪盛元</t>
  </si>
  <si>
    <t>会龙鸽舍-王东康+王鑫</t>
  </si>
  <si>
    <t>张晓平+赵立新</t>
  </si>
  <si>
    <t>刘文永</t>
  </si>
  <si>
    <t>河北三河</t>
  </si>
  <si>
    <t>中冀赛鸽-崔红波</t>
  </si>
  <si>
    <t>杜宁</t>
  </si>
  <si>
    <t>李中瑞</t>
  </si>
  <si>
    <t>双博赛鸽-牛磊</t>
  </si>
  <si>
    <t>驰路赛鸽-路红亮</t>
  </si>
  <si>
    <t>飞行鸽业-房泽刚</t>
  </si>
  <si>
    <t>魏尚川</t>
  </si>
  <si>
    <t>首都书画院-邓昱</t>
  </si>
  <si>
    <t>甘兴均</t>
  </si>
  <si>
    <t>圣奥电力-曹炘铨</t>
  </si>
  <si>
    <t>麒麟鸽舍-李广友</t>
  </si>
  <si>
    <t>赵炳发</t>
  </si>
  <si>
    <t>明阳鸽舍+孟凡明</t>
  </si>
  <si>
    <t>鑫顺鸽舍-李长顺</t>
  </si>
  <si>
    <t>铭合鸽舍-史铭合</t>
  </si>
  <si>
    <t>晋王鸽舍小赖-王红喜</t>
  </si>
  <si>
    <t>中国力量－歼20-徐增强</t>
  </si>
  <si>
    <t>李德伟</t>
  </si>
  <si>
    <t>潘浩+吕胜南</t>
  </si>
  <si>
    <t>冀F-臧亚超</t>
  </si>
  <si>
    <t>天鸽聚义厅-董先强+邱关民</t>
  </si>
  <si>
    <t>郭保同</t>
  </si>
  <si>
    <t>平原信鸽-张瑞国</t>
  </si>
  <si>
    <t>桃源战队+李庆忠</t>
  </si>
  <si>
    <t>河北枣强</t>
  </si>
  <si>
    <t>淮南黑马-蒋玉贵</t>
  </si>
  <si>
    <t>安徽淮南</t>
  </si>
  <si>
    <t>杭洪光</t>
  </si>
  <si>
    <t>天行健-孟建军</t>
  </si>
  <si>
    <t>瑞峰鸽舍-姜广峰+津西鸽舍-于朝树</t>
  </si>
  <si>
    <t>海纳百川-朱飞飞</t>
  </si>
  <si>
    <t>晋得鸽舍-斯梦珹</t>
  </si>
  <si>
    <t>安文学</t>
  </si>
  <si>
    <t>传奇717-盛文华</t>
  </si>
  <si>
    <t>金冠时代-李晖</t>
  </si>
  <si>
    <t>张海军</t>
  </si>
  <si>
    <t>旭龙轩-刘旭</t>
  </si>
  <si>
    <t>祥意赛鸽-邹毅</t>
  </si>
  <si>
    <t>兄弟鸽舍-杨立辉+杨泽轩</t>
  </si>
  <si>
    <t>宋春</t>
  </si>
  <si>
    <t>焦玉亮</t>
  </si>
  <si>
    <t>永胜鸽业-杨新海</t>
  </si>
  <si>
    <t>山东宁津</t>
  </si>
  <si>
    <t>平乡胶带-齐志谦</t>
  </si>
  <si>
    <t>丁林林</t>
  </si>
  <si>
    <t>润河伊斯兰堡-赵孝伟+赵孝胜</t>
  </si>
  <si>
    <t>青松鸽舍-蒋朝华</t>
  </si>
  <si>
    <t>张平德</t>
  </si>
  <si>
    <t>殷刚</t>
  </si>
  <si>
    <t>王树华</t>
  </si>
  <si>
    <t>忠忠鸽舍-孙庆忠</t>
  </si>
  <si>
    <t>河北馆陶</t>
  </si>
  <si>
    <t>张全亮</t>
  </si>
  <si>
    <t>燕子鸽舍-李燕</t>
  </si>
  <si>
    <t>宣北精英-任军</t>
  </si>
  <si>
    <t>河北张家口</t>
  </si>
  <si>
    <t>河北国强团队+勇飞+郭明强</t>
  </si>
  <si>
    <t>天韵俱乐部-高峰</t>
  </si>
  <si>
    <t>江苏宿迁</t>
  </si>
  <si>
    <t>文杰鸽舍-马文杰+马龙</t>
  </si>
  <si>
    <t>御龙鸽舍-刘泽方</t>
  </si>
  <si>
    <t>义和鸽舍-刘刚</t>
  </si>
  <si>
    <t>宝马鸽舍李山华+李洋</t>
  </si>
  <si>
    <t>聚宝鸽舍-刘后国</t>
  </si>
  <si>
    <t>昊远杜传光</t>
  </si>
  <si>
    <t>山东滕州</t>
  </si>
  <si>
    <t>小丁鸽舍+尚山喆</t>
  </si>
  <si>
    <t>尹国辉</t>
  </si>
  <si>
    <t>杨飞</t>
  </si>
  <si>
    <t>筑梦赛鸽-郭建军</t>
  </si>
  <si>
    <t>江苏常州</t>
  </si>
  <si>
    <t>A王立绪</t>
  </si>
  <si>
    <t>刘云锋</t>
  </si>
  <si>
    <t>张遗中</t>
  </si>
  <si>
    <t>金翼翔黑鸽苑-高梓豪</t>
  </si>
  <si>
    <t>闲时玩会-赵喜乐</t>
  </si>
  <si>
    <t>000767</t>
  </si>
  <si>
    <t>振国鸽业-刘振国</t>
  </si>
  <si>
    <t>河北大厂</t>
  </si>
  <si>
    <t>招勇</t>
  </si>
  <si>
    <t>屏茹鸽舍-张会明</t>
  </si>
  <si>
    <t>金旭赛鸽-尹旭峰</t>
  </si>
  <si>
    <t>吉尔鸽舍-张军</t>
  </si>
  <si>
    <t>上海泰山物流-许明国</t>
  </si>
  <si>
    <t>郭洪利</t>
  </si>
  <si>
    <t>曹承尧</t>
  </si>
  <si>
    <t>飓风联盟-李景涛</t>
  </si>
  <si>
    <t>翔运福鸽-王福奎</t>
  </si>
  <si>
    <t>众城集团-石强+孙振东</t>
  </si>
  <si>
    <t>宏金公棚-张艳峰</t>
  </si>
  <si>
    <t>三一铭鸽-陈振超</t>
  </si>
  <si>
    <t>正镐鸽业-郑证</t>
  </si>
  <si>
    <t>金色秋天李艳松+小白拍鸽</t>
  </si>
  <si>
    <t>三人行+周委+李洪斌</t>
  </si>
  <si>
    <t>徐大发</t>
  </si>
  <si>
    <t>王秀亭</t>
  </si>
  <si>
    <t>江西金鸿马-陈文康</t>
  </si>
  <si>
    <t>江西吉安</t>
  </si>
  <si>
    <t>千士庄园-谭丽</t>
  </si>
  <si>
    <t>高进忠</t>
  </si>
  <si>
    <t>冀海江</t>
  </si>
  <si>
    <t>肖金东</t>
  </si>
  <si>
    <t>史胜魁</t>
  </si>
  <si>
    <t>福瑞志翔-苏明德</t>
  </si>
  <si>
    <t>利狼团队-胡胜</t>
  </si>
  <si>
    <t>龍程赛鸽-傅艳亮</t>
  </si>
  <si>
    <t>萌一赛鸽-石萌萌</t>
  </si>
  <si>
    <t>山西蓝翔-原俊龙</t>
  </si>
  <si>
    <t>济宁翔冠-李森</t>
  </si>
  <si>
    <t>宇璐鸽舍-王树强</t>
  </si>
  <si>
    <t>山西文水</t>
  </si>
  <si>
    <t>刘清泽</t>
  </si>
  <si>
    <t>山东阳信</t>
  </si>
  <si>
    <t>李振忠</t>
  </si>
  <si>
    <t>邢台西部联盟-徐林堂</t>
  </si>
  <si>
    <t>李艳国</t>
  </si>
  <si>
    <t>雲祥鸽舍+冉大雷</t>
  </si>
  <si>
    <t>河北蠡县</t>
  </si>
  <si>
    <t>昊羽赛鸽-刘雷</t>
  </si>
  <si>
    <t>马锦</t>
  </si>
  <si>
    <t>小于鸽舍-于杰增+李伟</t>
  </si>
  <si>
    <t>猎人鸽舍-张国平</t>
  </si>
  <si>
    <t>魏晋生+贾玉龙</t>
  </si>
  <si>
    <t>鹏飞鸽苑-高长伟</t>
  </si>
  <si>
    <t>王心亮</t>
  </si>
  <si>
    <t>辉煌赛鸽-王朝辉</t>
  </si>
  <si>
    <t>红爱赛鸽-李生红</t>
  </si>
  <si>
    <t>赵安阳</t>
  </si>
  <si>
    <t>杨立波+卢进争</t>
  </si>
  <si>
    <t>河北晋州</t>
  </si>
  <si>
    <t>战鸽的传说-刘文杰</t>
  </si>
  <si>
    <t>河北定兴</t>
  </si>
  <si>
    <t>定兴三壹-罗杰</t>
  </si>
  <si>
    <t>李氏骨科-李孟北</t>
  </si>
  <si>
    <t>马全贵</t>
  </si>
  <si>
    <t>孔辉</t>
  </si>
  <si>
    <t>杜刚</t>
  </si>
  <si>
    <t>王怀喜+孙学敏+孙士杰</t>
  </si>
  <si>
    <t>天佑鸽舍-吕鑫</t>
  </si>
  <si>
    <t>天之箭-蒋俊荣</t>
  </si>
  <si>
    <t>安徽无为</t>
  </si>
  <si>
    <t>太阳鸟鸽舍-武二朝</t>
  </si>
  <si>
    <t>盛信赛鸽-殷朝通</t>
  </si>
  <si>
    <t>鲁宇赛鸽-张佃君</t>
  </si>
  <si>
    <t>马春华</t>
  </si>
  <si>
    <t>徐尧龙</t>
  </si>
  <si>
    <t>樊星</t>
  </si>
  <si>
    <t>孟凡祯</t>
  </si>
  <si>
    <t>李晓波</t>
  </si>
  <si>
    <t>河北霸州</t>
  </si>
  <si>
    <t>成伟鸽舍-冯成伟</t>
  </si>
  <si>
    <t>韩佑新</t>
  </si>
  <si>
    <t>辉煌国际-崔同月</t>
  </si>
  <si>
    <t>孙艳臣</t>
  </si>
  <si>
    <t>北斗星战队-石子兴</t>
  </si>
  <si>
    <t>万全区鸽友俱乐部-叶润丹</t>
  </si>
  <si>
    <t>汪胜龙</t>
  </si>
  <si>
    <t>赵县王朋</t>
  </si>
  <si>
    <t>毛学宏</t>
  </si>
  <si>
    <t>禹韵风行-邢恩娃</t>
  </si>
  <si>
    <t>铭翔鸽舍-黄景隆</t>
  </si>
  <si>
    <t>华丽鸽舍-林利华</t>
  </si>
  <si>
    <t>超越鸽舍-王吉越</t>
  </si>
  <si>
    <t>范景丽</t>
  </si>
  <si>
    <t>泉城联盟-张帅</t>
  </si>
  <si>
    <t>000861</t>
  </si>
  <si>
    <t>李建伟</t>
  </si>
  <si>
    <t>运来鸽舍-姚洋洋</t>
  </si>
  <si>
    <t>江苏泰州</t>
  </si>
  <si>
    <t>园丁鸽舍-杨厚年</t>
  </si>
  <si>
    <t>宏图伟业-王洪伟</t>
  </si>
  <si>
    <t>泰安信实鸽舍-季守超</t>
  </si>
  <si>
    <t>赵卫贞</t>
  </si>
  <si>
    <t>付建立</t>
  </si>
  <si>
    <t>山东潍坊</t>
  </si>
  <si>
    <t>天霓鸽舍-张旋</t>
  </si>
  <si>
    <t>兄弟赛鸽-刘常秋+刘更河</t>
  </si>
  <si>
    <t>起龙鸽舍-郑起龙+张立江</t>
  </si>
  <si>
    <t>天赐洪福-张秀军</t>
  </si>
  <si>
    <t>日升鸽舍-高绪州</t>
  </si>
  <si>
    <t>梦飞鸽舍-范磊</t>
  </si>
  <si>
    <t>小新疆鸽舍-杨志</t>
  </si>
  <si>
    <t>营家金保镖-杨明华</t>
  </si>
  <si>
    <t>上海开运-王彬</t>
  </si>
  <si>
    <t>王小煜+杨克勤</t>
  </si>
  <si>
    <t>西是堤团队-王松</t>
  </si>
  <si>
    <t>张俊军+刘勇</t>
  </si>
  <si>
    <t>肃宁越翔赛鸽俱乐部-李丽群</t>
  </si>
  <si>
    <t>秋丰鸽舍-杨峰</t>
  </si>
  <si>
    <t>华中悍将-刘通</t>
  </si>
  <si>
    <t>胜利鸽舍-石拥军</t>
  </si>
  <si>
    <t>梦幻连队-齐胜</t>
  </si>
  <si>
    <t>杜占博+杜振芳</t>
  </si>
  <si>
    <t>拿首灰-尹卫东</t>
  </si>
  <si>
    <t>河南漯河</t>
  </si>
  <si>
    <t>李朔</t>
  </si>
  <si>
    <t>比亚军快-庄洪胜</t>
  </si>
  <si>
    <t>陈伟力</t>
  </si>
  <si>
    <t>建华鸽舍-黄建华</t>
  </si>
  <si>
    <t>甘肃榆中</t>
  </si>
  <si>
    <t>张未橦</t>
  </si>
  <si>
    <t>德胜联队-侯晓刚</t>
  </si>
  <si>
    <t>山西临汾</t>
  </si>
  <si>
    <t>张崑龙</t>
  </si>
  <si>
    <t>李光辉</t>
  </si>
  <si>
    <t>山东黄岛</t>
  </si>
  <si>
    <t>宏宇辉煌-宁伟娟</t>
  </si>
  <si>
    <t>韩洋洋+兰思军</t>
  </si>
  <si>
    <t>顾卫兵</t>
  </si>
  <si>
    <t>誉满园-刘玉坤+老白</t>
  </si>
  <si>
    <t>四海联呈-安辉+高凡</t>
  </si>
  <si>
    <t>河北雄县</t>
  </si>
  <si>
    <t>谭伟强+葛竹青</t>
  </si>
  <si>
    <t>任新元</t>
  </si>
  <si>
    <t>境鑫聚源-张新河</t>
  </si>
  <si>
    <t>贤聚阁-尚友</t>
  </si>
  <si>
    <t>川云箭苏战伟+小胡</t>
  </si>
  <si>
    <t>中世信鸽-温存山</t>
  </si>
  <si>
    <t>狗弟鸽业-李龙+李春吉</t>
  </si>
  <si>
    <t>马国锋</t>
  </si>
  <si>
    <t>张庆霄</t>
  </si>
  <si>
    <t>王新建</t>
  </si>
  <si>
    <t>77鸽舍-祁强</t>
  </si>
  <si>
    <t>林峰鸽业-周荣江+李林</t>
  </si>
  <si>
    <t>贵州毕节</t>
  </si>
  <si>
    <t>闵国忠</t>
  </si>
  <si>
    <t>四大名捕-刘开华</t>
  </si>
  <si>
    <t>翠鸟鸽苑-陈爱庆</t>
  </si>
  <si>
    <t>白久伟</t>
  </si>
  <si>
    <t>丰华鸽舍-李怀华+王文广</t>
  </si>
  <si>
    <t>赵洪强</t>
  </si>
  <si>
    <t>羽嘉鸽舍-张凤光</t>
  </si>
  <si>
    <t>宇鹏鸽舍-沈亚南</t>
  </si>
  <si>
    <t>晨飞鸽舍-鹿广飞</t>
  </si>
  <si>
    <t>鑫煌鸽舍-曹晓梦</t>
  </si>
  <si>
    <t>陈猛</t>
  </si>
  <si>
    <t>金润鸽缘-张忠华</t>
  </si>
  <si>
    <t>爱尔至尊-王玉+张绍光</t>
  </si>
  <si>
    <t>精挚百年-王健</t>
  </si>
  <si>
    <t>潘国栋</t>
  </si>
  <si>
    <t>张光荣</t>
  </si>
  <si>
    <t>安徽砀山</t>
  </si>
  <si>
    <t>兄弟联队-王兴梁+王浩</t>
  </si>
  <si>
    <t>河北青县</t>
  </si>
  <si>
    <t>庞明华</t>
  </si>
  <si>
    <t>王振明</t>
  </si>
  <si>
    <t>路强盛远鸽舍-刘振川</t>
  </si>
  <si>
    <t>虹宇王玉水+同</t>
  </si>
  <si>
    <t>王者刚强-王刚</t>
  </si>
  <si>
    <t>安徽亳州</t>
  </si>
  <si>
    <t>山西太原黑桃鸽舍-张帆</t>
  </si>
  <si>
    <t>胡凯飞牛犇1</t>
  </si>
  <si>
    <t>赵汝平+杨卫民</t>
  </si>
  <si>
    <t>000947</t>
  </si>
  <si>
    <t>刘占平</t>
  </si>
  <si>
    <t>岳娟</t>
  </si>
  <si>
    <t>三毛鸽舍-高宝祥+金锡旗</t>
  </si>
  <si>
    <t>金铭鸽舍-赵庆禄</t>
  </si>
  <si>
    <t>翱翔蓝天-郝红军</t>
  </si>
  <si>
    <t>邓连力</t>
  </si>
  <si>
    <t>李旭峰</t>
  </si>
  <si>
    <t>腾龙鸽舍-李伟光</t>
  </si>
  <si>
    <t>邵鸽联队-邵峰</t>
  </si>
  <si>
    <t>宇航鸽业-候岩军</t>
  </si>
  <si>
    <t>顺天意鸽舍-裴生贵</t>
  </si>
  <si>
    <t>郑乃涛</t>
  </si>
  <si>
    <t>鸿宝赛鸽用品-陈建宝</t>
  </si>
  <si>
    <t>天津宝坻</t>
  </si>
  <si>
    <t>范建荣</t>
  </si>
  <si>
    <t>博凡赛鸽-董胜勃</t>
  </si>
  <si>
    <t>毛哥鸽舍-车建新</t>
  </si>
  <si>
    <t>000967</t>
  </si>
  <si>
    <t>山西美锦集团-吴小萍</t>
  </si>
  <si>
    <t>山西清徐</t>
  </si>
  <si>
    <t>林庆</t>
  </si>
  <si>
    <t>天使鸽苑-郑桂英</t>
  </si>
  <si>
    <t>易和鸽苑-樊占忠</t>
  </si>
  <si>
    <t>山东郓城</t>
  </si>
  <si>
    <t>梨园议鸽-吴延高</t>
  </si>
  <si>
    <t>兵领城下-宋敏慧+张明</t>
  </si>
  <si>
    <t>徐春生</t>
  </si>
  <si>
    <t>始终鸽舍-王保林</t>
  </si>
  <si>
    <t>春雷赛鸽俱乐部-吴春雷</t>
  </si>
  <si>
    <t>江苏泗洪</t>
  </si>
  <si>
    <t>奉天红福-尹建朝</t>
  </si>
  <si>
    <t>腾腾鸽舍-张凯腾</t>
  </si>
  <si>
    <t>小付鸽舍-付全佩</t>
  </si>
  <si>
    <t>兴东鸽舍-董良英</t>
  </si>
  <si>
    <t>金色阳光-孙彬</t>
  </si>
  <si>
    <t>金城家具鸽业-王新忠</t>
  </si>
  <si>
    <t>辉腾赛鸽-王辉+蒋继高</t>
  </si>
  <si>
    <t>向阳鸽舍-胡涛涛</t>
  </si>
  <si>
    <t>济南汉鼎鸽苑-邱波</t>
  </si>
  <si>
    <t>宁阳赛鸽联盟-王玉向</t>
  </si>
  <si>
    <t>山东宁阳</t>
  </si>
  <si>
    <t>温允岗</t>
  </si>
  <si>
    <t>张宾宪</t>
  </si>
  <si>
    <t>宝雷鸽舍-岳彩亮</t>
  </si>
  <si>
    <t>李庭庄</t>
  </si>
  <si>
    <t>鲁北鸽舍-窦建袆</t>
  </si>
  <si>
    <t>郭庆会</t>
  </si>
  <si>
    <t>杜好刚+庄云波</t>
  </si>
  <si>
    <t>丁彦刚</t>
  </si>
  <si>
    <t>志远鸽舍-赵二磊</t>
  </si>
  <si>
    <t>鲁泉鸽舍-崔涛+蔡莉</t>
  </si>
  <si>
    <t>北京876鸽舍-刘建国</t>
  </si>
  <si>
    <t>黑马鸽舍-赵玉涛</t>
  </si>
  <si>
    <t>井志蒙+张彬</t>
  </si>
  <si>
    <t>八一赛鸽-刘广文</t>
  </si>
  <si>
    <t>张浩朋+大吨</t>
  </si>
  <si>
    <t>梦城鸽舍-魏德建</t>
  </si>
  <si>
    <t>王传广</t>
  </si>
  <si>
    <t>曹立安+赵汝平</t>
  </si>
  <si>
    <t>畅悦赛鸽-闫乃清+金汇鸽舍</t>
  </si>
  <si>
    <t>翔天鸽舍-李良臣</t>
  </si>
  <si>
    <t>唐礼杰</t>
  </si>
  <si>
    <t>河北天问鸽舍李镝</t>
  </si>
  <si>
    <t>李宝</t>
  </si>
  <si>
    <t>毛宗涛</t>
  </si>
  <si>
    <t>李永成</t>
  </si>
  <si>
    <t>王者荣耀-王培合</t>
  </si>
  <si>
    <t>鑫升鸽舍-陈光辉</t>
  </si>
  <si>
    <t>鸿杨鸽舍-杨顺国</t>
  </si>
  <si>
    <t>蒋浩</t>
  </si>
  <si>
    <t>金翼赛鸽-田叔刚</t>
  </si>
  <si>
    <t>飞翔的鸽子-梅巍</t>
  </si>
  <si>
    <t>兆开鸽舍-罗明星</t>
  </si>
  <si>
    <t>超玥鸽舍-蔡超</t>
  </si>
  <si>
    <t>荣丰鸽舍-刘春荣</t>
  </si>
  <si>
    <t>蓝天龙鸽舍-韩先海</t>
  </si>
  <si>
    <t>苏奇</t>
  </si>
  <si>
    <t>李志国</t>
  </si>
  <si>
    <t>好运鸽舍-郝德山</t>
  </si>
  <si>
    <t>吴续</t>
  </si>
  <si>
    <t>001031</t>
  </si>
  <si>
    <t>翎翔鸽业-张国兴+高建刚</t>
  </si>
  <si>
    <t>中义兄弟-郭义中</t>
  </si>
  <si>
    <t>耘赫鸽舍-张胜杰</t>
  </si>
  <si>
    <t>谭飞鸽舍-袁清春+芦洪胜</t>
  </si>
  <si>
    <t>金鑫鸽舍-李兰金</t>
  </si>
  <si>
    <t>001051</t>
  </si>
  <si>
    <t>长春飞冠鸽业陈井山</t>
  </si>
  <si>
    <t>高清传+张东海</t>
  </si>
  <si>
    <t>潍坊016赛鸽联队-李冲</t>
  </si>
  <si>
    <t>001055</t>
  </si>
  <si>
    <t>姚建国</t>
  </si>
  <si>
    <t>锦衣卫鸽舍-何琼</t>
  </si>
  <si>
    <t>河北冀州</t>
  </si>
  <si>
    <t>张光军</t>
  </si>
  <si>
    <t>顺祥鸽舍-魏法俊</t>
  </si>
  <si>
    <t>畅通鸽舍-张民</t>
  </si>
  <si>
    <t>徐海路</t>
  </si>
  <si>
    <t>宁宁鸽舍+赵林马策</t>
  </si>
  <si>
    <t>龙翔鸽苑+戴鹏</t>
  </si>
  <si>
    <t>杨志强合作鸽苑赛迪麦提老师</t>
  </si>
  <si>
    <t>张军东</t>
  </si>
  <si>
    <t>星月神话-郑振志</t>
  </si>
  <si>
    <t>郭少东</t>
  </si>
  <si>
    <t>翼天飞翔-郑维维</t>
  </si>
  <si>
    <t>李振荣+刘路坤</t>
  </si>
  <si>
    <t>二毛-穆国欣</t>
  </si>
  <si>
    <t>郭泽成</t>
  </si>
  <si>
    <t>天天赛鸽-关建辉+司军辉</t>
  </si>
  <si>
    <t>南江翼神-宋春林</t>
  </si>
  <si>
    <t>冯治</t>
  </si>
  <si>
    <t>河南周口</t>
  </si>
  <si>
    <t>巩忠良</t>
  </si>
  <si>
    <t>山东桓台</t>
  </si>
  <si>
    <t>准赢鸽舍-赵风喜</t>
  </si>
  <si>
    <t>六一鸽舍-刘义+赵志广</t>
  </si>
  <si>
    <t>御水鸽舍-王建斌</t>
  </si>
  <si>
    <t>蔺树+付大海</t>
  </si>
  <si>
    <t>遵义红袍战将-项小易</t>
  </si>
  <si>
    <t>贵州遵义</t>
  </si>
  <si>
    <t>鑫阳商贸公司-侯红</t>
  </si>
  <si>
    <t>东王鸽舍-王德顷</t>
  </si>
  <si>
    <t>景州一号鸽舍-李海仲</t>
  </si>
  <si>
    <t>安中君</t>
  </si>
  <si>
    <t>迅雷鸽舍-晏艳</t>
  </si>
  <si>
    <t>贵州威宁</t>
  </si>
  <si>
    <t>001091</t>
  </si>
  <si>
    <t>金羽阁-刁其志</t>
  </si>
  <si>
    <t>李江昆+周伟峰</t>
  </si>
  <si>
    <t>济南2号鸽舍-王炳儒</t>
  </si>
  <si>
    <t>刘大海</t>
  </si>
  <si>
    <t>上海银龙鸽舍-顾萍+李根生</t>
  </si>
  <si>
    <t>张文</t>
  </si>
  <si>
    <t>刘占国</t>
  </si>
  <si>
    <t>河北华远-赵腾日</t>
  </si>
  <si>
    <t>凹凸凹凸-杨永广</t>
  </si>
  <si>
    <t>张厦+陈延中</t>
  </si>
  <si>
    <t>欧阳雨+陈立山</t>
  </si>
  <si>
    <t>祥龙轩-孟祥龙</t>
  </si>
  <si>
    <t>曹雪亭</t>
  </si>
  <si>
    <t>朦胧星月王海兵+柳永刚+罗新河</t>
  </si>
  <si>
    <t>河南襄城</t>
  </si>
  <si>
    <t>建松鸽业-毕建松</t>
  </si>
  <si>
    <t>屈文</t>
  </si>
  <si>
    <t>王亚楠</t>
  </si>
  <si>
    <t>河南郑州</t>
  </si>
  <si>
    <t>魔力鸟-王卫</t>
  </si>
  <si>
    <t>璐瑶鸽舍-栗璐瑶</t>
  </si>
  <si>
    <t>鑫诚鸽舍-吴满成</t>
  </si>
  <si>
    <t>众誉鸽舍-张国栋</t>
  </si>
  <si>
    <t>阿卜杜喀迪尔·外力</t>
  </si>
  <si>
    <t>优良鸽舍育成赛鸽-刘良</t>
  </si>
  <si>
    <t>冯巨汇</t>
  </si>
  <si>
    <t>石金刚</t>
  </si>
  <si>
    <t>亮达鸽舍-孟祥亮</t>
  </si>
  <si>
    <t>李鹏</t>
  </si>
  <si>
    <t>山东巨野</t>
  </si>
  <si>
    <t>阿里赛鸽-韩明</t>
  </si>
  <si>
    <t>皓睿鸽苑-吕天皓</t>
  </si>
  <si>
    <t>中冠鸽舍-张继文</t>
  </si>
  <si>
    <t>元氏-杜会良</t>
  </si>
  <si>
    <t>东青苍龙-李孝俊</t>
  </si>
  <si>
    <t>马闲赛鸽-宋磊涛+李士兴</t>
  </si>
  <si>
    <t>河北高邑</t>
  </si>
  <si>
    <t>昊赢鸽苑-范海峰</t>
  </si>
  <si>
    <t>张俊+路胜德</t>
  </si>
  <si>
    <t>胡志成</t>
  </si>
  <si>
    <t>龙城龙战鸽-王建明</t>
  </si>
  <si>
    <t>晓东鸽舍-唐晓东</t>
  </si>
  <si>
    <t>登峰鸽业-齐江峰</t>
  </si>
  <si>
    <t>傲翔蓝天-刘傲华+张永明</t>
  </si>
  <si>
    <t>幸运鸽舍-孙春广</t>
  </si>
  <si>
    <t>王记平</t>
  </si>
  <si>
    <t>天空之翼-陈永军</t>
  </si>
  <si>
    <t>梁建世</t>
  </si>
  <si>
    <t>刘慧光</t>
  </si>
  <si>
    <t>山西代县</t>
  </si>
  <si>
    <t>航天鸽舍-张立涛</t>
  </si>
  <si>
    <t>源创鸽业-杨继东</t>
  </si>
  <si>
    <t>袁涛</t>
  </si>
  <si>
    <t>王明明</t>
  </si>
  <si>
    <t>祥冠鸽舍-刘芳朝</t>
  </si>
  <si>
    <t>赵连强</t>
  </si>
  <si>
    <t>高立慎</t>
  </si>
  <si>
    <t>星辰鸽舍-李杰+曲庆源</t>
  </si>
  <si>
    <t>王桂凤</t>
  </si>
  <si>
    <t>龙福鸽苑-程龙</t>
  </si>
  <si>
    <t>鸿羽辉煌-孙高起</t>
  </si>
  <si>
    <t>东强联盟-路强</t>
  </si>
  <si>
    <t>惠民绛苑-樊惠民</t>
  </si>
  <si>
    <t>豫龙鸽业-李鸿坤</t>
  </si>
  <si>
    <t>耿吉利</t>
  </si>
  <si>
    <t>桂氏独创赛鸽-桂志安</t>
  </si>
  <si>
    <t>师峰</t>
  </si>
  <si>
    <t>薛宪腾</t>
  </si>
  <si>
    <t>大建羊肉馆-李英建</t>
  </si>
  <si>
    <t>李江海</t>
  </si>
  <si>
    <t>三友鸽舍-杨志斌</t>
  </si>
  <si>
    <t>所向披靡-王晨</t>
  </si>
  <si>
    <t>赛鸽苑-秦好永</t>
  </si>
  <si>
    <t>极速梦幻鸽舍-白明明+刘丽营</t>
  </si>
  <si>
    <t>马全忠</t>
  </si>
  <si>
    <t>森森鸽舍-王磊</t>
  </si>
  <si>
    <t>路村鸽舍-魏民建</t>
  </si>
  <si>
    <t>王志远</t>
  </si>
  <si>
    <t>李彩玲</t>
  </si>
  <si>
    <t>杨长霄</t>
  </si>
  <si>
    <t>凤凰鸽-刘立国</t>
  </si>
  <si>
    <t>吴城鸽业-董建民</t>
  </si>
  <si>
    <t>赵振海</t>
  </si>
  <si>
    <t>马美松+孙国利</t>
  </si>
  <si>
    <t>博达金鸽-从红博</t>
  </si>
  <si>
    <t>天兆雨翔-呼文波</t>
  </si>
  <si>
    <t>北洋赛鸽-刘汉星都管</t>
  </si>
  <si>
    <t>凤翔鸽舍-刘风山</t>
  </si>
  <si>
    <t>刘倩倩</t>
  </si>
  <si>
    <t>依山傍水-王东伟</t>
  </si>
  <si>
    <t>周志远</t>
  </si>
  <si>
    <t>亦赫鸽业-张兵</t>
  </si>
  <si>
    <t>周卫平</t>
  </si>
  <si>
    <t>陕西西安</t>
  </si>
  <si>
    <t>恒基东尚鸽舍-杜峰</t>
  </si>
  <si>
    <t>博天传奇-吕永杰</t>
  </si>
  <si>
    <t>雄锋鹏辉鸽舍-陈利锋</t>
  </si>
  <si>
    <t>李晨</t>
  </si>
  <si>
    <t>东坝刘军</t>
  </si>
  <si>
    <t>百腾中翼-何建忠</t>
  </si>
  <si>
    <t>蔡红兵+王永健</t>
  </si>
  <si>
    <t>鑫玛鸽舍-周云亮</t>
  </si>
  <si>
    <t>河北南皮</t>
  </si>
  <si>
    <t>张俊卿</t>
  </si>
  <si>
    <t>季德明</t>
  </si>
  <si>
    <t>肥猫鸽舍-王军科</t>
  </si>
  <si>
    <t>李鸿生</t>
  </si>
  <si>
    <t>润源钢结构-邹光兴</t>
  </si>
  <si>
    <t>张峰</t>
  </si>
  <si>
    <t>朱建中</t>
  </si>
  <si>
    <t>江西鄱阳</t>
  </si>
  <si>
    <t>雄鹰鸽舍-田旗勇</t>
  </si>
  <si>
    <t>再创辉煌-高会征+铁子</t>
  </si>
  <si>
    <t>周长民</t>
  </si>
  <si>
    <t>周立波</t>
  </si>
  <si>
    <t>仙庄赛鸽-魏建池</t>
  </si>
  <si>
    <t>奕辉鸽舍-李高峰</t>
  </si>
  <si>
    <t>金鸽通泰-张召信</t>
  </si>
  <si>
    <t>丁西宁</t>
  </si>
  <si>
    <t>老范鸽舍+范秀远</t>
  </si>
  <si>
    <t>亚根鸽苑-李金导</t>
  </si>
  <si>
    <t>翔必棠-易先波</t>
  </si>
  <si>
    <t>湖南衡阳</t>
  </si>
  <si>
    <t>赵现争</t>
  </si>
  <si>
    <t>吕胜奇</t>
  </si>
  <si>
    <t>明亮鸽舍-胡春艳</t>
  </si>
  <si>
    <t>曹宪法</t>
  </si>
  <si>
    <t>徽之星赛鸽-郭青松</t>
  </si>
  <si>
    <t>飞金二娃-王志刚</t>
  </si>
  <si>
    <t>山西晋中</t>
  </si>
  <si>
    <t>牛彦刚</t>
  </si>
  <si>
    <t>周同辉</t>
  </si>
  <si>
    <t>赵久灿+姜勇斌</t>
  </si>
  <si>
    <t>蒋跃五</t>
  </si>
  <si>
    <t>李西丰</t>
  </si>
  <si>
    <t>蔡霞</t>
  </si>
  <si>
    <t>魏连祥</t>
  </si>
  <si>
    <t>信德缘-祁彦淞</t>
  </si>
  <si>
    <t>山西运城</t>
  </si>
  <si>
    <t>川圆鸽舍-武志刚</t>
  </si>
  <si>
    <t>胡宇伟</t>
  </si>
  <si>
    <t>北京东方豪峰鸽苑-孟林祥</t>
  </si>
  <si>
    <t>曹贵森+周新</t>
  </si>
  <si>
    <t>雷丽鸽舍-赵哲</t>
  </si>
  <si>
    <t>南通飞翔赛鸽-刘一飞+张怀洁</t>
  </si>
  <si>
    <t>鑫源鸽舍-刘丙东</t>
  </si>
  <si>
    <t>001285</t>
  </si>
  <si>
    <t>心天地-吴昊</t>
  </si>
  <si>
    <t>时拿玖稳鴿舍-魏晨亮</t>
  </si>
  <si>
    <t>父子鸽舍霍全利+霍泽翔</t>
  </si>
  <si>
    <t>铁鹰翔林-陈强</t>
  </si>
  <si>
    <t>鑫翔赛鸽-郭金亮</t>
  </si>
  <si>
    <t>棒棒糖-苗龙飞</t>
  </si>
  <si>
    <t>龙王鸽舍-王龙</t>
  </si>
  <si>
    <t>卢红波</t>
  </si>
  <si>
    <t>赛鸽梦-张五佰</t>
  </si>
  <si>
    <t>中都国顺吴建国</t>
  </si>
  <si>
    <t>程曾生鸽缘-程曾生</t>
  </si>
  <si>
    <t>张继刚</t>
  </si>
  <si>
    <t>恩城鸽舍-洪少远</t>
  </si>
  <si>
    <t>山东恩城</t>
  </si>
  <si>
    <t>昊天鸽舍-周建兵</t>
  </si>
  <si>
    <t>贾海泉</t>
  </si>
  <si>
    <t>太原刘志刚</t>
  </si>
  <si>
    <t>万达制冷-娄亮</t>
  </si>
  <si>
    <t>001307</t>
  </si>
  <si>
    <t>刘开</t>
  </si>
  <si>
    <t>杨方</t>
  </si>
  <si>
    <t>浙江海宁</t>
  </si>
  <si>
    <t>永盛鸽舍-杨浩+艾名金</t>
  </si>
  <si>
    <t>天义鸽舍-李边江</t>
  </si>
  <si>
    <t>鑫康茂烟酒-徐玉凯</t>
  </si>
  <si>
    <t>飞驰的蜗牛-罗新球</t>
  </si>
  <si>
    <t>安徽涡阳</t>
  </si>
  <si>
    <t>山巅一啸鸽舍-史培忠</t>
  </si>
  <si>
    <t>曹新明</t>
  </si>
  <si>
    <t>李辰祎</t>
  </si>
  <si>
    <t>天祥鸽业-张建军</t>
  </si>
  <si>
    <t>红杰鸽业-葛红杰</t>
  </si>
  <si>
    <t>张可文</t>
  </si>
  <si>
    <t>山东章丘</t>
  </si>
  <si>
    <t>鑫合隔断王心聚+宋德峰</t>
  </si>
  <si>
    <t>成名鸽舍-杨成明</t>
  </si>
  <si>
    <t>林发亮</t>
  </si>
  <si>
    <t>甘肃定西市</t>
  </si>
  <si>
    <t>福兴鸽舍-马新忠+高宏强</t>
  </si>
  <si>
    <t>山东金乡</t>
  </si>
  <si>
    <t>张财</t>
  </si>
  <si>
    <t>臧文坡</t>
  </si>
  <si>
    <t>001332</t>
  </si>
  <si>
    <t>靳青磊</t>
  </si>
  <si>
    <t>王剑</t>
  </si>
  <si>
    <t>山西翰风赛鸽-赵永志</t>
  </si>
  <si>
    <t>张中利</t>
  </si>
  <si>
    <t>明月鸽舍-韩学明+曹全堂</t>
  </si>
  <si>
    <t>鲁旭冷饮-丁天奕</t>
  </si>
  <si>
    <t>陈爱明</t>
  </si>
  <si>
    <t>昊圣鸽舍-张彬</t>
  </si>
  <si>
    <t>001350</t>
  </si>
  <si>
    <t>金源鸽舍-魏园生</t>
  </si>
  <si>
    <t>秦生喜</t>
  </si>
  <si>
    <t>天平鸽苑-樊继军</t>
  </si>
  <si>
    <t>高坤朋</t>
  </si>
  <si>
    <t>任光超</t>
  </si>
  <si>
    <t>赵爱国+周立国</t>
  </si>
  <si>
    <t>高速飞翔-高阳</t>
  </si>
  <si>
    <t>赵冠超</t>
  </si>
  <si>
    <t>泰山凯旋鸽舍-卢和</t>
  </si>
  <si>
    <t>青意鸽舍-蔡海青</t>
  </si>
  <si>
    <t>吴子海</t>
  </si>
  <si>
    <t>盛世凤鸽-宗学莹</t>
  </si>
  <si>
    <t>红旗鸽业-张恒</t>
  </si>
  <si>
    <t>一帆风顺-杨建设</t>
  </si>
  <si>
    <t>高焕宝</t>
  </si>
  <si>
    <t>张明磊</t>
  </si>
  <si>
    <t>李全录</t>
  </si>
  <si>
    <t>山西介休</t>
  </si>
  <si>
    <t>龍凤呈祥-薛宝平</t>
  </si>
  <si>
    <t>李奕霏</t>
  </si>
  <si>
    <t>黄晨友</t>
  </si>
  <si>
    <t>圣雪鸽舍-王建军</t>
  </si>
  <si>
    <t>昱泽苑-侯松涛</t>
  </si>
  <si>
    <t>荣顺猪场+史文青</t>
  </si>
  <si>
    <t>磊鑫赛鸽-张洪军</t>
  </si>
  <si>
    <t>老万赛鸽+董少峰</t>
  </si>
  <si>
    <t>谢立争</t>
  </si>
  <si>
    <t>邸广才</t>
  </si>
  <si>
    <t>周庆</t>
  </si>
  <si>
    <t>四通鸽舍-何天赐</t>
  </si>
  <si>
    <t>彤淇鸽舍-高飞</t>
  </si>
  <si>
    <t>河北秦皇岛</t>
  </si>
  <si>
    <t>兴旺赛鸽-耿存兴</t>
  </si>
  <si>
    <t>南征北战-李和升</t>
  </si>
  <si>
    <t>刘玉甫</t>
  </si>
  <si>
    <t>田园鸽舍-田国应</t>
  </si>
  <si>
    <t>皇冠鸽舍-马兴良+石广文</t>
  </si>
  <si>
    <t>烈日辉煌-赵涛</t>
  </si>
  <si>
    <t>凯佳迪鸽舍-高岭会</t>
  </si>
  <si>
    <t>赵建忠</t>
  </si>
  <si>
    <t>001430</t>
  </si>
  <si>
    <t>张雨</t>
  </si>
  <si>
    <t>闫遂娟</t>
  </si>
  <si>
    <t>前行者-陈飞豹</t>
  </si>
  <si>
    <t>李庆雨</t>
  </si>
  <si>
    <t>红马风云+马红凯</t>
  </si>
  <si>
    <t>河北雄安</t>
  </si>
  <si>
    <t>殷松岭</t>
  </si>
  <si>
    <t>齐鲁先锋-张新波</t>
  </si>
  <si>
    <t>天顺鸽舍-张利伟</t>
  </si>
  <si>
    <t>睿翔赛鸽+韩艳涛</t>
  </si>
  <si>
    <t>感悟鸽道-蔡彦智</t>
  </si>
  <si>
    <t>安弘义</t>
  </si>
  <si>
    <t>浩杰鸽舍-王志锋+丁吉军</t>
  </si>
  <si>
    <t>河南孟州</t>
  </si>
  <si>
    <t>孟献超</t>
  </si>
  <si>
    <t>冀翔鸽舍+王飞飞</t>
  </si>
  <si>
    <t>程胜勇</t>
  </si>
  <si>
    <t>潘正利</t>
  </si>
  <si>
    <t>赵向宇</t>
  </si>
  <si>
    <t>河北黄骅</t>
  </si>
  <si>
    <t>飞云鸽舍-李迎</t>
  </si>
  <si>
    <t>仵德才</t>
  </si>
  <si>
    <t>昊锰轴承-曹荣广</t>
  </si>
  <si>
    <t>赵利家</t>
  </si>
  <si>
    <t>海纳百川-于瑞营</t>
  </si>
  <si>
    <t>北斗穿云箭-宋峥政</t>
  </si>
  <si>
    <t>杨金远</t>
  </si>
  <si>
    <t>华炬鸽舍-赵永波</t>
  </si>
  <si>
    <t>光速鸽舍-赵书华</t>
  </si>
  <si>
    <t>筋斗飞翔-刘通</t>
  </si>
  <si>
    <t>孟建峰</t>
  </si>
  <si>
    <t>福源鸽舍-陈东可</t>
  </si>
  <si>
    <t>倚天鸽舍-李强</t>
  </si>
  <si>
    <t>旺达恒通-魏燕永</t>
  </si>
  <si>
    <t>陈重</t>
  </si>
  <si>
    <t>琢玉鸽业-王琢</t>
  </si>
  <si>
    <t>王旭+王钰淇</t>
  </si>
  <si>
    <t>河北白洋淀</t>
  </si>
  <si>
    <t>天浩鸽舍-孙富军</t>
  </si>
  <si>
    <t>山东沂源</t>
  </si>
  <si>
    <t>衡水鈦羽+嘉鑫鸽舍-秦京柱</t>
  </si>
  <si>
    <t>河北杨光鸽业-毕继增</t>
  </si>
  <si>
    <t>神州畅翔-卢建胜</t>
  </si>
  <si>
    <t>吴桥鸽舍-张爱萍</t>
  </si>
  <si>
    <t>孙振国</t>
  </si>
  <si>
    <t>秦治彪</t>
  </si>
  <si>
    <t>车锡成</t>
  </si>
  <si>
    <t>胡家浩学-胡乐凯</t>
  </si>
  <si>
    <t>吴志强</t>
  </si>
  <si>
    <t>赵季凡</t>
  </si>
  <si>
    <t>上上鸽业-连运建</t>
  </si>
  <si>
    <t>谭飞鸽舍-袁清春</t>
  </si>
  <si>
    <t>天下飞 马卫青</t>
  </si>
  <si>
    <t>段建中</t>
  </si>
  <si>
    <t>九洲鸿浩-贾智浩</t>
  </si>
  <si>
    <t>伊一鸽舍-张埔</t>
  </si>
  <si>
    <t>天龙飞翔-赵年生</t>
  </si>
  <si>
    <t>冠翔鸽舍-杨大彪</t>
  </si>
  <si>
    <t>河北燕郊</t>
  </si>
  <si>
    <t>王永林+刘学惠</t>
  </si>
  <si>
    <t>欣果鸽舍-时桂明</t>
  </si>
  <si>
    <t>城南鸽舍-潘保同</t>
  </si>
  <si>
    <t>赵清松</t>
  </si>
  <si>
    <t>宋振义</t>
  </si>
  <si>
    <t>西域鸽舍-吴军</t>
  </si>
  <si>
    <t>张树民</t>
  </si>
  <si>
    <t>山东赛鸽-李传亮</t>
  </si>
  <si>
    <t>赵跃进</t>
  </si>
  <si>
    <t>永发鸽业-王柱</t>
  </si>
  <si>
    <t>郭永强</t>
  </si>
  <si>
    <t>华盛鸽业-刘洪业</t>
  </si>
  <si>
    <t>内蒙古鄂尔多斯</t>
  </si>
  <si>
    <t>刘仙堂</t>
  </si>
  <si>
    <t>时光鸽舍+王雪冬</t>
  </si>
  <si>
    <t>鲁德顺</t>
  </si>
  <si>
    <t>安徽安庆</t>
  </si>
  <si>
    <t>蓝天雄鹰鸽舍-刘秀</t>
  </si>
  <si>
    <t>陈晓峰</t>
  </si>
  <si>
    <t>福建漳州</t>
  </si>
  <si>
    <t>黄传正</t>
  </si>
  <si>
    <t>邢化鸽业-邢保贺</t>
  </si>
  <si>
    <t>翔天鸽舍-段明胜</t>
  </si>
  <si>
    <t>南通黑桃 余一江</t>
  </si>
  <si>
    <t>李士发+顾卫国+胡学超</t>
  </si>
  <si>
    <t>泰达-黄海宁</t>
  </si>
  <si>
    <t>雅彤鸽苑-周翔</t>
  </si>
  <si>
    <t>海纳百川+陈瑞凤</t>
  </si>
  <si>
    <t>领航鸽舍-赵志新</t>
  </si>
  <si>
    <t>成鑫鸽舍-宋其成</t>
  </si>
  <si>
    <t>陈思瑞</t>
  </si>
  <si>
    <t>前突队-高亮</t>
  </si>
  <si>
    <t>勇恒翔冠于勇+李风景</t>
  </si>
  <si>
    <t>好日子鸽舍-许晓钢</t>
  </si>
  <si>
    <t>益民鸽店-游锴明</t>
  </si>
  <si>
    <t>王立东</t>
  </si>
  <si>
    <t>金冠翔龙+王善保</t>
  </si>
  <si>
    <t>盛世家园-盛培勇</t>
  </si>
  <si>
    <t>军威公棚-刘永军</t>
  </si>
  <si>
    <t>新疆昌吉</t>
  </si>
  <si>
    <t>唐心建+张杰</t>
  </si>
  <si>
    <t>肖瑞生</t>
  </si>
  <si>
    <t>杨志远</t>
  </si>
  <si>
    <t>兆伟团队-刘兆伟+胡志路</t>
  </si>
  <si>
    <t>001627</t>
  </si>
  <si>
    <t>旭彩鸽苑-阿斯哈提</t>
  </si>
  <si>
    <t>胖子鸽舍于显月</t>
  </si>
  <si>
    <t>杨荣</t>
  </si>
  <si>
    <t>刘明亮</t>
  </si>
  <si>
    <t>张红庆</t>
  </si>
  <si>
    <t>明亮赛鸽俱乐部-尹明亮</t>
  </si>
  <si>
    <t>启明鸽舍-侯彪</t>
  </si>
  <si>
    <t>天意赛鸽-刘春庆</t>
  </si>
  <si>
    <t>001645</t>
  </si>
  <si>
    <t>新兴鸽舍-夏士来</t>
  </si>
  <si>
    <t>谢志强</t>
  </si>
  <si>
    <t>张超</t>
  </si>
  <si>
    <t>刘振顺+韩永刚</t>
  </si>
  <si>
    <t>争光添彩任争光-何素菊</t>
  </si>
  <si>
    <t>段书国+范宗洪</t>
  </si>
  <si>
    <t>郭勇</t>
  </si>
  <si>
    <t>荣垂祥</t>
  </si>
  <si>
    <t>祝成君+马贵生</t>
  </si>
  <si>
    <t>山西榆次</t>
  </si>
  <si>
    <t>天顺鸽舍-田中旺</t>
  </si>
  <si>
    <t>挖机鸽舍-梁德华</t>
  </si>
  <si>
    <t>朱春贵</t>
  </si>
  <si>
    <t>东岳金翼-岳元喜</t>
  </si>
  <si>
    <t>文亮吊装-胡明+黄吉奇</t>
  </si>
  <si>
    <t>铁山鸽舍-贺怀步</t>
  </si>
  <si>
    <t>赵玉柏</t>
  </si>
  <si>
    <t>邵金江</t>
  </si>
  <si>
    <t>李衍明</t>
  </si>
  <si>
    <t>001673</t>
  </si>
  <si>
    <t>姚晓亚+孙力勇</t>
  </si>
  <si>
    <t>隆藤鸽业-张中起</t>
  </si>
  <si>
    <t>天津南开</t>
  </si>
  <si>
    <t>皖北萧城联队-赵雷+陶芹</t>
  </si>
  <si>
    <t>强冠鸽舍-宋红强</t>
  </si>
  <si>
    <t>王建配</t>
  </si>
  <si>
    <t>辉煌赛鸽-杨学志+杨国静+刘海滨</t>
  </si>
  <si>
    <t>刘小雨</t>
  </si>
  <si>
    <t>河北泊头</t>
  </si>
  <si>
    <t>邢石磊+李志峰</t>
  </si>
  <si>
    <t>王春增</t>
  </si>
  <si>
    <t>言午鸽舍-张目刚+杨传允</t>
  </si>
  <si>
    <t>德昌鸽苑-金德昌</t>
  </si>
  <si>
    <t>辉煌赛鸽-任伟</t>
  </si>
  <si>
    <t>山西临县</t>
  </si>
  <si>
    <t>盛世王朝-赵秀国</t>
  </si>
  <si>
    <t>兆泰鸽苑-王律</t>
  </si>
  <si>
    <t>皇冠鸽舍-菅景涛+陈义峰</t>
  </si>
  <si>
    <t>山东莱芜</t>
  </si>
  <si>
    <t>徐东方</t>
  </si>
  <si>
    <t>王汝峰</t>
  </si>
  <si>
    <t>山东龙口</t>
  </si>
  <si>
    <t>周保军</t>
  </si>
  <si>
    <t>范辉-丁惠平</t>
  </si>
  <si>
    <t>韩金栋</t>
  </si>
  <si>
    <t>山西太原种鸽养殖中心-王俊生</t>
  </si>
  <si>
    <t>金路通+澎湃鸽苑-刘金坤</t>
  </si>
  <si>
    <t>挑战者-赵叶飞</t>
  </si>
  <si>
    <t>韩新生</t>
  </si>
  <si>
    <t>顾建锋+印琪</t>
  </si>
  <si>
    <t>杨永翔</t>
  </si>
  <si>
    <t>梁伟川+史博凯</t>
  </si>
  <si>
    <t>强强联合+孟亮</t>
  </si>
  <si>
    <t>顺发鸽舍-王发利</t>
  </si>
  <si>
    <t>鑫鑫进宝-袁进宝</t>
  </si>
  <si>
    <t>贺军</t>
  </si>
  <si>
    <t>荣维峰</t>
  </si>
  <si>
    <t>樊德金+邢治</t>
  </si>
  <si>
    <t>新疆精河</t>
  </si>
  <si>
    <t>润泽鸽业-周亮</t>
  </si>
  <si>
    <t>001720</t>
  </si>
  <si>
    <t>汪磊</t>
  </si>
  <si>
    <t>上海张明+宋敏慧</t>
  </si>
  <si>
    <t>王华兴</t>
  </si>
  <si>
    <t>江苏南京</t>
  </si>
  <si>
    <t>军鸽鸽舍-张军</t>
  </si>
  <si>
    <t>王志忠</t>
  </si>
  <si>
    <t>魏爱庆</t>
  </si>
  <si>
    <t>徐建华</t>
  </si>
  <si>
    <t>邯临鑫富-王秋林</t>
  </si>
  <si>
    <t>王小虎</t>
  </si>
  <si>
    <t>001751</t>
  </si>
  <si>
    <t>庄红飞+张国伟+范亮亮</t>
  </si>
  <si>
    <t>东方鸿浩-孙荣辉</t>
  </si>
  <si>
    <t>精灵鸟-孟清超</t>
  </si>
  <si>
    <t>侯宇轩</t>
  </si>
  <si>
    <t>泰山蓝天-秦胜恩</t>
  </si>
  <si>
    <t>聂军</t>
  </si>
  <si>
    <t>安许飞</t>
  </si>
  <si>
    <t>爱鸽凯旋-白玉广</t>
  </si>
  <si>
    <t>苏亚峰</t>
  </si>
  <si>
    <t>闫玉平</t>
  </si>
  <si>
    <t>昆鹏鸽舍-张典柱</t>
  </si>
  <si>
    <t>河南范县</t>
  </si>
  <si>
    <t>刘振辉</t>
  </si>
  <si>
    <t>河北大营</t>
  </si>
  <si>
    <t>友谊赛鸽-刘亚飞</t>
  </si>
  <si>
    <t>润河蒋传峰</t>
  </si>
  <si>
    <t>贾氏鸽舍-贾春辉</t>
  </si>
  <si>
    <t>河北新河</t>
  </si>
  <si>
    <t>赵建业</t>
  </si>
  <si>
    <t>肖和</t>
  </si>
  <si>
    <t>众泰养殖-豆银山</t>
  </si>
  <si>
    <t>泰山劲风堂-刘洪伟</t>
  </si>
  <si>
    <t>尹勇</t>
  </si>
  <si>
    <t>政晔赛鸽-李永图</t>
  </si>
  <si>
    <t>任伟</t>
  </si>
  <si>
    <t>汶城鸽舍-吴建强</t>
  </si>
  <si>
    <t>晋胜鸽舍-段步兵</t>
  </si>
  <si>
    <t>山西古交</t>
  </si>
  <si>
    <t>易达鸽业-粱旭宁</t>
  </si>
  <si>
    <t>和谐鸽舍-唐国华</t>
  </si>
  <si>
    <t>杨振龙</t>
  </si>
  <si>
    <t>丁义</t>
  </si>
  <si>
    <t>大马鸽舍-田艳超</t>
  </si>
  <si>
    <t>玉一鸽舍-扈光玉</t>
  </si>
  <si>
    <t>河北沙河</t>
  </si>
  <si>
    <t>赵建生</t>
  </si>
  <si>
    <t>001793</t>
  </si>
  <si>
    <t>城西鸽舍-张胜西</t>
  </si>
  <si>
    <t>001794</t>
  </si>
  <si>
    <t>李冬江</t>
  </si>
  <si>
    <t>阳春白雪-原文涛</t>
  </si>
  <si>
    <t>许克坚</t>
  </si>
  <si>
    <t>于氏兄弟-于建忠+陈美森</t>
  </si>
  <si>
    <t>北庙联队-韩海乐</t>
  </si>
  <si>
    <t>临成鸽舍-谢保国</t>
  </si>
  <si>
    <t>石来运转-石云+张青</t>
  </si>
  <si>
    <t>上海松江</t>
  </si>
  <si>
    <t>彭太振</t>
  </si>
  <si>
    <t>四川小张-张延林</t>
  </si>
  <si>
    <t>旭日东升-王旭+孟凡礼</t>
  </si>
  <si>
    <t>黄德民</t>
  </si>
  <si>
    <t>雅正鸽舍-刘建光</t>
  </si>
  <si>
    <t>江苏太仓</t>
  </si>
  <si>
    <t>全利赛鸽-庄金栋</t>
  </si>
  <si>
    <t>周劼</t>
  </si>
  <si>
    <t>宋兆清</t>
  </si>
  <si>
    <t>添翼天和-王虎田</t>
  </si>
  <si>
    <t>西安冷娃战队-钱亮+李宏伟</t>
  </si>
  <si>
    <t>荣望冠华-靳小光</t>
  </si>
  <si>
    <t>鸣翯鸽舍-项猛</t>
  </si>
  <si>
    <t>南通小玲房产-印晓玲</t>
  </si>
  <si>
    <t>王健强</t>
  </si>
  <si>
    <t>春雷鸽舍-李春雷</t>
  </si>
  <si>
    <t>何克龙</t>
  </si>
  <si>
    <t>保定小飞-王海飞</t>
  </si>
  <si>
    <t>梁柏明+曹琪</t>
  </si>
  <si>
    <t>江苏通州</t>
  </si>
  <si>
    <t>001827</t>
  </si>
  <si>
    <t>柴雪英</t>
  </si>
  <si>
    <t>张源照+郑才友</t>
  </si>
  <si>
    <t>华鑫鸽舍-王伍兵</t>
  </si>
  <si>
    <t>李志辉</t>
  </si>
  <si>
    <t>高琪</t>
  </si>
  <si>
    <t>路鸣离合器-贾国辉</t>
  </si>
  <si>
    <t>钰莹鸽舍-周红日</t>
  </si>
  <si>
    <t>河北亿飞-谢飞</t>
  </si>
  <si>
    <t>河北新乐</t>
  </si>
  <si>
    <t>天津华明-黄明</t>
  </si>
  <si>
    <t>001839</t>
  </si>
  <si>
    <t>姚竹安</t>
  </si>
  <si>
    <t>安徽滁州</t>
  </si>
  <si>
    <t>精武先锋-袁胜利</t>
  </si>
  <si>
    <t>兴冠赛鸽-王永兴</t>
  </si>
  <si>
    <t>山东兰山</t>
  </si>
  <si>
    <t>崔小海+李尚磊</t>
  </si>
  <si>
    <t>张庆国</t>
  </si>
  <si>
    <t>聚友翔冠-单继广</t>
  </si>
  <si>
    <t>宋玉平</t>
  </si>
  <si>
    <t>增亮鸽舍-巩增良</t>
  </si>
  <si>
    <t>田爽</t>
  </si>
  <si>
    <t>河南长葛</t>
  </si>
  <si>
    <t>滨谷南区-陆辉</t>
  </si>
  <si>
    <t>刘建军</t>
  </si>
  <si>
    <t>伟赢鸽舍-张士伟</t>
  </si>
  <si>
    <t>爱国鸽苑-刘爱国</t>
  </si>
  <si>
    <t>郑少凯</t>
  </si>
  <si>
    <t>宗氏鸽业-宗玉成</t>
  </si>
  <si>
    <t>昌龙鸽舍-韩昌龙</t>
  </si>
  <si>
    <t>南北联盟-崔有存</t>
  </si>
  <si>
    <t>苑义轩</t>
  </si>
  <si>
    <t>鑫达鸽舍-薛勇</t>
  </si>
  <si>
    <t>桃园禧宴-牛晓飞</t>
  </si>
  <si>
    <t>山西长治</t>
  </si>
  <si>
    <t>滨水鸽苑-孙元平+王莉顺</t>
  </si>
  <si>
    <t>神领天下-尹曙光</t>
  </si>
  <si>
    <t>翟宪勇</t>
  </si>
  <si>
    <t>顺翔鸽业-赵建广</t>
  </si>
  <si>
    <t>小九飞鸽-杜立岗</t>
  </si>
  <si>
    <t>兴建鸽业-吴亚林</t>
  </si>
  <si>
    <t>好运天成鸽业孙运刚+张喜鹏</t>
  </si>
  <si>
    <t>雷霆战鸽-刘青</t>
  </si>
  <si>
    <t>陈巨财</t>
  </si>
  <si>
    <t>魏建锁</t>
  </si>
  <si>
    <t>齐鲁文豪鸽舍-魏绪江+刘方成</t>
  </si>
  <si>
    <t>高庆迎</t>
  </si>
  <si>
    <t>山东泗水</t>
  </si>
  <si>
    <t>AAA鸽舍-孙建</t>
  </si>
  <si>
    <t>胜利鸽舍-翟文忠</t>
  </si>
  <si>
    <t>盛世1898-盛更修</t>
  </si>
  <si>
    <t>臻氏赛鸽-甄玉保</t>
  </si>
  <si>
    <t>张猛+田辉</t>
  </si>
  <si>
    <t>林盈</t>
  </si>
  <si>
    <t>李永生</t>
  </si>
  <si>
    <t>李永</t>
  </si>
  <si>
    <t>朱玉国</t>
  </si>
  <si>
    <t>瑞翔鸽舍-冯海亮</t>
  </si>
  <si>
    <t>明祥鸽舍-张少明</t>
  </si>
  <si>
    <t>瀚森鸽业-赵献国+赵瀚森</t>
  </si>
  <si>
    <t>周六</t>
  </si>
  <si>
    <t>河南杞县</t>
  </si>
  <si>
    <t>伊州鸽苑-赵亮</t>
  </si>
  <si>
    <t>新疆哈密</t>
  </si>
  <si>
    <t>与时俱进-王文青</t>
  </si>
  <si>
    <t>陈玉军</t>
  </si>
  <si>
    <t>一路长红-院佳炜</t>
  </si>
  <si>
    <t>刘金苍</t>
  </si>
  <si>
    <t>大兴云龙轩-张利海</t>
  </si>
  <si>
    <t>琇厨赛鸽～郭宝宝</t>
  </si>
  <si>
    <t>上海金裕鸽舍龙凤呈祥-周斌</t>
  </si>
  <si>
    <t>飞昊鸽舍-薛传可</t>
  </si>
  <si>
    <t>001934</t>
  </si>
  <si>
    <t>高凤连</t>
  </si>
  <si>
    <t>泰丰观湖+李风华</t>
  </si>
  <si>
    <t>扬帆起航-朱秀忠</t>
  </si>
  <si>
    <t>三友鸽业-于庆</t>
  </si>
  <si>
    <t>燕赵鸽业-赵国田</t>
  </si>
  <si>
    <t>小胖城鸽舍-李梦飞</t>
  </si>
  <si>
    <t>喜亮装饰+闫朋</t>
  </si>
  <si>
    <t>宋建国</t>
  </si>
  <si>
    <t>凤翔鸽舍-李金皋+崔红旗+李刚</t>
  </si>
  <si>
    <t>001955</t>
  </si>
  <si>
    <t>鑫运-刘志刚</t>
  </si>
  <si>
    <t>赵骆</t>
  </si>
  <si>
    <t>田康建</t>
  </si>
  <si>
    <t>杨兆强</t>
  </si>
  <si>
    <t>速赢鸽舍-李加玉+刘合生</t>
  </si>
  <si>
    <t>孙军</t>
  </si>
  <si>
    <t>海门海花制衣-郭洪平</t>
  </si>
  <si>
    <t>春飛鸽业-田贵春</t>
  </si>
  <si>
    <t>山西定襄</t>
  </si>
  <si>
    <t>庆城飞翔-王玉庆</t>
  </si>
  <si>
    <t>邵长友</t>
  </si>
  <si>
    <t>1573鸽舍-楼燕君</t>
  </si>
  <si>
    <t>田占英</t>
  </si>
  <si>
    <t>河北无极</t>
  </si>
  <si>
    <t>1973-赵玉民</t>
  </si>
  <si>
    <t>北京海淀</t>
  </si>
  <si>
    <t>张希文</t>
  </si>
  <si>
    <t>龙王赛鸽村-王虎</t>
  </si>
  <si>
    <t>师文祥</t>
  </si>
  <si>
    <t>吉秋鸽舍-孙涛</t>
  </si>
  <si>
    <t>锐翔赛鸽-刘玉杯</t>
  </si>
  <si>
    <t>吕刚</t>
  </si>
  <si>
    <t>李允瑾</t>
  </si>
  <si>
    <t>凯达鸽舍-王文庆</t>
  </si>
  <si>
    <t>刘曰顺</t>
  </si>
  <si>
    <t>林登安</t>
  </si>
  <si>
    <t>王者归来-张振宇</t>
  </si>
  <si>
    <t>鸿羽-张现付</t>
  </si>
  <si>
    <t>老三鸽舍-李领桃</t>
  </si>
  <si>
    <t>河北白沟</t>
  </si>
  <si>
    <t>姜永旗</t>
  </si>
  <si>
    <t>樊正荣</t>
  </si>
  <si>
    <t>贺明栋</t>
  </si>
  <si>
    <t>汉王阁-王汉平</t>
  </si>
  <si>
    <t>腾飞鸽舍-周玉水</t>
  </si>
  <si>
    <t>前程似锦-孙学浩+李达</t>
  </si>
  <si>
    <t>山东庆云</t>
  </si>
  <si>
    <t>张兆远+秦恩山</t>
  </si>
  <si>
    <t>金羽铭鸽-王明</t>
  </si>
  <si>
    <t>小牛赛鸽-张一朵</t>
  </si>
  <si>
    <t>泰山煜鑫鸽舍-翟富豪</t>
  </si>
  <si>
    <t>固安明亮赛鸽俱乐部-高亚明</t>
  </si>
  <si>
    <t>闪电鸽舍-李明</t>
  </si>
  <si>
    <t>谷翔名车-谷西安</t>
  </si>
  <si>
    <t>天缘+苗磊</t>
  </si>
  <si>
    <t>聚缘飞鸽-李军</t>
  </si>
  <si>
    <t>王玉成</t>
  </si>
  <si>
    <t>王彪</t>
  </si>
  <si>
    <t>银多鸽舍-孙岩</t>
  </si>
  <si>
    <t>002015</t>
  </si>
  <si>
    <t>蓝天白云-郭建江</t>
  </si>
  <si>
    <t>新时代-李小祝</t>
  </si>
  <si>
    <t>胜利鸽舍-姚立平</t>
  </si>
  <si>
    <t>内蒙古通辽</t>
  </si>
  <si>
    <t>翼龙轩-张进生</t>
  </si>
  <si>
    <t>马纪德</t>
  </si>
  <si>
    <t>中原信鸽网-李林</t>
  </si>
  <si>
    <t>黄河赛鸽大队-贾庆伟</t>
  </si>
  <si>
    <t>极速双赢-张洋</t>
  </si>
  <si>
    <t>天添鸽舍-张峰</t>
  </si>
  <si>
    <t>鲁翔赛鸽-卢克勇+崔连合</t>
  </si>
  <si>
    <t>东方红赛鸽-李金超+王世平</t>
  </si>
  <si>
    <t>002033</t>
  </si>
  <si>
    <t>王红燕</t>
  </si>
  <si>
    <t>佟锡武</t>
  </si>
  <si>
    <t>王广运</t>
  </si>
  <si>
    <t>河北石寒飞-校寒</t>
  </si>
  <si>
    <t>雄霸天下-陈增双</t>
  </si>
  <si>
    <t>王若明</t>
  </si>
  <si>
    <t>梦想家园-崔英博</t>
  </si>
  <si>
    <t>爱之羽-宴军</t>
  </si>
  <si>
    <t>昭行天下-单子昭+王行行</t>
  </si>
  <si>
    <t>鸿祥鸽苑-陈洪波</t>
  </si>
  <si>
    <t>刘庆霞</t>
  </si>
  <si>
    <t>鑫天红赛鸽-南卫华</t>
  </si>
  <si>
    <t>邢台栗涛</t>
  </si>
  <si>
    <t>天元兄弟鸽舍-王海兴</t>
  </si>
  <si>
    <t>福星鸽业-屠月祥</t>
  </si>
  <si>
    <t>天顺赛鸽+杨新伟</t>
  </si>
  <si>
    <t>武器库-赵兵</t>
  </si>
  <si>
    <t>程颖鸽舍-程颖</t>
  </si>
  <si>
    <t>名将府-申雷</t>
  </si>
  <si>
    <t>杨文海+李新伐+李俊桥</t>
  </si>
  <si>
    <t>金铭鸽舍-刘铭</t>
  </si>
  <si>
    <t>北京-王勇杰</t>
  </si>
  <si>
    <t>孙蒲</t>
  </si>
  <si>
    <t>马宁+董飞+刘亚辉</t>
  </si>
  <si>
    <t>胜利赛鸽-张军臣</t>
  </si>
  <si>
    <t>华明赛鸽陈玉宝+观长清</t>
  </si>
  <si>
    <t>星飞帆鸽舍-张东海</t>
  </si>
  <si>
    <t>王志轩</t>
  </si>
  <si>
    <t>赵成炬</t>
  </si>
  <si>
    <t>红旗鸽舍-孙静</t>
  </si>
  <si>
    <t>北京轩然-芦朱良</t>
  </si>
  <si>
    <t>若飞鸽舍-张茂恩</t>
  </si>
  <si>
    <t>河南封丘</t>
  </si>
  <si>
    <t>龙王超市-王宗纯+王永聪</t>
  </si>
  <si>
    <t>天乐鸽舍-郑志刚+门金龙</t>
  </si>
  <si>
    <t>瑜辰鸽舍-彭志强</t>
  </si>
  <si>
    <t>万发鸽舍+李峡</t>
  </si>
  <si>
    <t>晓飞鸽舍-郄亚飞</t>
  </si>
  <si>
    <t>常建国</t>
  </si>
  <si>
    <t>陈显贵</t>
  </si>
  <si>
    <t>林怡鸽舍-李孟佳</t>
  </si>
  <si>
    <t>杨龙仕</t>
  </si>
  <si>
    <t>大壮赛鸽-武培壮</t>
  </si>
  <si>
    <t>风暴鸽舍-杨鹏程</t>
  </si>
  <si>
    <t>领航者鸽业-海玉晗</t>
  </si>
  <si>
    <t>002115</t>
  </si>
  <si>
    <t>李建+范海全</t>
  </si>
  <si>
    <t>河南虞城</t>
  </si>
  <si>
    <t>都都赛鸽-张临涛</t>
  </si>
  <si>
    <t>解纪胜</t>
  </si>
  <si>
    <t>玉诚鸽舍-米泽</t>
  </si>
  <si>
    <t>杜颂微</t>
  </si>
  <si>
    <t>姚丙军</t>
  </si>
  <si>
    <t>翔霸鸽舍-刘玉成</t>
  </si>
  <si>
    <t>飞龙轩-马培培</t>
  </si>
  <si>
    <t>浙江宁波</t>
  </si>
  <si>
    <t>平安赛鸽-景玉平</t>
  </si>
  <si>
    <t>南安乐联队+甄江会+张石磊</t>
  </si>
  <si>
    <t>挚友鸽舍-李景永+黄瑞斌+吕文彬</t>
  </si>
  <si>
    <t>李长青+李根</t>
  </si>
  <si>
    <t>赵玉军</t>
  </si>
  <si>
    <t>丁玉彬</t>
  </si>
  <si>
    <t>邯郸雷鸣-冯同兴</t>
  </si>
  <si>
    <t>刘少辉+赵川振</t>
  </si>
  <si>
    <t>恒大鸽舍-谈恒广</t>
  </si>
  <si>
    <t>北京李才</t>
  </si>
  <si>
    <t>任丘李超</t>
  </si>
  <si>
    <t>王天顺</t>
  </si>
  <si>
    <t>博宇赛鸽-石伟港</t>
  </si>
  <si>
    <t>明亮鸽舍-马立明</t>
  </si>
  <si>
    <t>陈川川</t>
  </si>
  <si>
    <t>金诺鸽舍-李军</t>
  </si>
  <si>
    <t>豪天鸽舍-冯天豪</t>
  </si>
  <si>
    <t>峰冠鸽苑-刘立峰</t>
  </si>
  <si>
    <t>云雅鸽舍-张瑞</t>
  </si>
  <si>
    <t>春秋洪业鸽舍-李洪兴</t>
  </si>
  <si>
    <t>002172</t>
  </si>
  <si>
    <t>南北鸽舍-赵明</t>
  </si>
  <si>
    <t>广东珠海</t>
  </si>
  <si>
    <t>袁勇</t>
  </si>
  <si>
    <t>大庙鸽苑-孙明</t>
  </si>
  <si>
    <t>开拓鸽舍-胡新民</t>
  </si>
  <si>
    <t>兴跃鸽舍-张跃臣</t>
  </si>
  <si>
    <t>鲁岐明</t>
  </si>
  <si>
    <t>张生会</t>
  </si>
  <si>
    <t>心爱鸽舍-金道利</t>
  </si>
  <si>
    <t>月月鸟鸽舍-谷建国</t>
  </si>
  <si>
    <t>林峰鸽舍-朱跃声</t>
  </si>
  <si>
    <t>双城鸽舍+西城张建</t>
  </si>
  <si>
    <t>北京燕山</t>
  </si>
  <si>
    <t>张保云</t>
  </si>
  <si>
    <t>胡波+晋牌</t>
  </si>
  <si>
    <t>卞延军</t>
  </si>
  <si>
    <t>山东兖州</t>
  </si>
  <si>
    <t>李德良</t>
  </si>
  <si>
    <t>韩延清</t>
  </si>
  <si>
    <t>002197</t>
  </si>
  <si>
    <t>博鑫赛鸽-康晓中</t>
  </si>
  <si>
    <t>罗万江</t>
  </si>
  <si>
    <t>冠鸽缘-高策</t>
  </si>
  <si>
    <t>万里晴川-庞晓萌</t>
  </si>
  <si>
    <t>天程鸽舍-王力彪</t>
  </si>
  <si>
    <t>杨英顺</t>
  </si>
  <si>
    <t>2.17鸽苑-刘惠军</t>
  </si>
  <si>
    <t>杨振虎</t>
  </si>
  <si>
    <t>张秀峰</t>
  </si>
  <si>
    <t>刘彬鸽舍-刘彬</t>
  </si>
  <si>
    <t>中意鸽舍-范玉和</t>
  </si>
  <si>
    <t>张学彬</t>
  </si>
  <si>
    <t>冠秋鸽舍-焦冠军</t>
  </si>
  <si>
    <t>大拇指鸽舍-王秀兰</t>
  </si>
  <si>
    <t>财源鸽业-王振波</t>
  </si>
  <si>
    <t>河北故城</t>
  </si>
  <si>
    <t>王义英</t>
  </si>
  <si>
    <t>好运鸽舍-张晓俊</t>
  </si>
  <si>
    <t>舒心鸽舍-魏学杰+严明</t>
  </si>
  <si>
    <t>马文保</t>
  </si>
  <si>
    <t>金羽佳苑-朱希森</t>
  </si>
  <si>
    <t>冯福利</t>
  </si>
  <si>
    <t>刘宗良</t>
  </si>
  <si>
    <t>陈保田</t>
  </si>
  <si>
    <t>杨丽</t>
  </si>
  <si>
    <t>王增光</t>
  </si>
  <si>
    <t>白佛团队-刘增良</t>
  </si>
  <si>
    <t>盛世鸿福-陈圣同</t>
  </si>
  <si>
    <t>太原翱翔鸽苑-李继武</t>
  </si>
  <si>
    <t>赵彦华</t>
  </si>
  <si>
    <t>张桂新</t>
  </si>
  <si>
    <t>颜冰雪</t>
  </si>
  <si>
    <t>动力鸽舍-李江委</t>
  </si>
  <si>
    <t>王怀川</t>
  </si>
  <si>
    <t>002265</t>
  </si>
  <si>
    <t>265赛鸽-曾庆坤</t>
  </si>
  <si>
    <t>山东临朐</t>
  </si>
  <si>
    <t>皖北铭鸽交流中心-郝卉</t>
  </si>
  <si>
    <t>李志强</t>
  </si>
  <si>
    <t>王光郭+赵延涛</t>
  </si>
  <si>
    <t>陈八头</t>
  </si>
  <si>
    <t>002272</t>
  </si>
  <si>
    <t>百胜鸽舍-杨慧玲</t>
  </si>
  <si>
    <t>冯亮</t>
  </si>
  <si>
    <t>锦绣堂-周宅旺</t>
  </si>
  <si>
    <t>河北深州</t>
  </si>
  <si>
    <t>海翔赛鸽-李海翔</t>
  </si>
  <si>
    <t>吕保聚+王正威</t>
  </si>
  <si>
    <t>侯顺</t>
  </si>
  <si>
    <t>陈家贵</t>
  </si>
  <si>
    <t>周飞龙+刘庆</t>
  </si>
  <si>
    <t>梁荣全</t>
  </si>
  <si>
    <t>谢小峰+胡明更</t>
  </si>
  <si>
    <t>晋辉鸽舍-王光瑞</t>
  </si>
  <si>
    <t>周修禄</t>
  </si>
  <si>
    <t>燕翔赛鸽-周艳林</t>
  </si>
  <si>
    <t>成佳鸽舍-李芳兴+成印奎</t>
  </si>
  <si>
    <t>刘新亮</t>
  </si>
  <si>
    <t>永昌鸽舍-刘啟贞</t>
  </si>
  <si>
    <t>山东成武</t>
  </si>
  <si>
    <t>润通鸽业-杜传明</t>
  </si>
  <si>
    <t>世纪龙鸽舍-王佃营</t>
  </si>
  <si>
    <t>龙腾鸽舍-李安营</t>
  </si>
  <si>
    <t>中国超级赛鸽联队-梁国旺</t>
  </si>
  <si>
    <t>武安鸽苑-王贵生</t>
  </si>
  <si>
    <t>002305</t>
  </si>
  <si>
    <t>马兴航</t>
  </si>
  <si>
    <t>徐学银+李孟佳+潘立光</t>
  </si>
  <si>
    <t>匠心速翔-马雨阳</t>
  </si>
  <si>
    <t>致远鸽业-薛书路</t>
  </si>
  <si>
    <t>天任鸽舍-苗建</t>
  </si>
  <si>
    <t>佳钰锦航-刘德民</t>
  </si>
  <si>
    <t>浩战鸽舍-张战周</t>
  </si>
  <si>
    <t>北京洪达鸽业-张辉</t>
  </si>
  <si>
    <t>顾军+李炼钢</t>
  </si>
  <si>
    <t>同辉线缆-李海发</t>
  </si>
  <si>
    <t>玖號鸽舍-杨高举+李亚博</t>
  </si>
  <si>
    <t>成安联队-谢耀文</t>
  </si>
  <si>
    <t>文平鸽业-王文平+司美生</t>
  </si>
  <si>
    <t>刘胜男</t>
  </si>
  <si>
    <t>杨新顺</t>
  </si>
  <si>
    <t>顺峰鸽舍-何金奇</t>
  </si>
  <si>
    <t>安徽太和</t>
  </si>
  <si>
    <t>一剑鸽舍-王红柱</t>
  </si>
  <si>
    <t>华胜赛鸽-崔广华</t>
  </si>
  <si>
    <t>宝红鸽舍-韩俊忠</t>
  </si>
  <si>
    <t>明杰家园-高明春</t>
  </si>
  <si>
    <t>上海国林鸽苑-倪征国+倪征林</t>
  </si>
  <si>
    <t>泰山展飞鸽舍-宋洪亮</t>
  </si>
  <si>
    <t>三一铭鸽-黄耀希+曹宏</t>
  </si>
  <si>
    <t>孙启伟</t>
  </si>
  <si>
    <t>002359</t>
  </si>
  <si>
    <t>东鑫兄弟-左恩东</t>
  </si>
  <si>
    <t>佳爱鸽舍-郝志佳</t>
  </si>
  <si>
    <t>河北涿州</t>
  </si>
  <si>
    <t>田学松+姬长进</t>
  </si>
  <si>
    <t>龙游天下-叶小伟</t>
  </si>
  <si>
    <t>杨晓欢</t>
  </si>
  <si>
    <t>张洪发</t>
  </si>
  <si>
    <t>002367</t>
  </si>
  <si>
    <t>郑丙亮</t>
  </si>
  <si>
    <t>张政+王越</t>
  </si>
  <si>
    <t>002369</t>
  </si>
  <si>
    <t>狼行天下-邵天宇</t>
  </si>
  <si>
    <t>天津汉沽</t>
  </si>
  <si>
    <t>天冠鸽业-左天顺</t>
  </si>
  <si>
    <t>慧眼通达鸽舍-刘祯</t>
  </si>
  <si>
    <t>耿卫强</t>
  </si>
  <si>
    <t>齐鲁瑞丰-周宝刚+初锐</t>
  </si>
  <si>
    <t>神奇号-明艳伟</t>
  </si>
  <si>
    <t>002381</t>
  </si>
  <si>
    <t>赵国辉</t>
  </si>
  <si>
    <t>002382</t>
  </si>
  <si>
    <t>周志荣</t>
  </si>
  <si>
    <t>002383</t>
  </si>
  <si>
    <t>龙泰鸽苑-张亚龙</t>
  </si>
  <si>
    <t>振博鸽舍-王振</t>
  </si>
  <si>
    <t>002387</t>
  </si>
  <si>
    <t>韩柱生</t>
  </si>
  <si>
    <t>颜建军</t>
  </si>
  <si>
    <t>中华赛鸽-杨玉荣</t>
  </si>
  <si>
    <t>玉霞鸽舍-王玉霞</t>
  </si>
  <si>
    <t>帝胜鸽舍+宋广勇</t>
  </si>
  <si>
    <t>002398</t>
  </si>
  <si>
    <t>马从友</t>
  </si>
  <si>
    <t>江苏淮南</t>
  </si>
  <si>
    <t>庄宽聚</t>
  </si>
  <si>
    <t>李洪旺</t>
  </si>
  <si>
    <t>雷雷鸽舍-张东和</t>
  </si>
  <si>
    <t>久昌赛鸽+北京战腾雷-刘士峰</t>
  </si>
  <si>
    <t>002506</t>
  </si>
  <si>
    <t>巡洋舰-梁加俊</t>
  </si>
  <si>
    <t>002508</t>
  </si>
  <si>
    <t>无双鸽业-何浩</t>
  </si>
  <si>
    <t>002509</t>
  </si>
  <si>
    <t>佰晨子鸽舍-张伯清</t>
  </si>
  <si>
    <t>002510</t>
  </si>
  <si>
    <t>李章军</t>
  </si>
  <si>
    <t>002512</t>
  </si>
  <si>
    <t>李开峰</t>
  </si>
  <si>
    <t>永恒鸽业-周广来</t>
  </si>
  <si>
    <t>飞达鸽舍-郭香红</t>
  </si>
  <si>
    <t>002519</t>
  </si>
  <si>
    <t>尹海波</t>
  </si>
  <si>
    <t>姜龙赛鸽-李彬</t>
  </si>
  <si>
    <t>安徽临泉</t>
  </si>
  <si>
    <t>穿云破雾-王东</t>
  </si>
  <si>
    <t>沙烁</t>
  </si>
  <si>
    <t>002527</t>
  </si>
  <si>
    <t>王华</t>
  </si>
  <si>
    <t>王允宁+王守焕</t>
  </si>
  <si>
    <t>002529</t>
  </si>
  <si>
    <t>高存丙</t>
  </si>
  <si>
    <t>朱鹏</t>
  </si>
  <si>
    <t>河北沐阳博翔-王博</t>
  </si>
  <si>
    <t>世纪速翔-章发银</t>
  </si>
  <si>
    <t>刘腾生</t>
  </si>
  <si>
    <t>侯艳海+侯小辉</t>
  </si>
  <si>
    <t>002556</t>
  </si>
  <si>
    <t>永金鸽苑-齐永光</t>
  </si>
  <si>
    <t>002557</t>
  </si>
  <si>
    <t>张国民</t>
  </si>
  <si>
    <t>鸿运天成-赵昆</t>
  </si>
  <si>
    <t>002559</t>
  </si>
  <si>
    <t>羽翔鸽业-张要广</t>
  </si>
  <si>
    <t>大学城鸽舍-赵钰中</t>
  </si>
  <si>
    <t>002561</t>
  </si>
  <si>
    <t>孟祥岳</t>
  </si>
  <si>
    <t>002562</t>
  </si>
  <si>
    <t>鹏腾鸽舍-牛传鹏</t>
  </si>
  <si>
    <t>002566</t>
  </si>
  <si>
    <t>尔东鸽舍-陈建</t>
  </si>
  <si>
    <t>002567</t>
  </si>
  <si>
    <t>天赐鸽舍-赵铁山</t>
  </si>
  <si>
    <t>鸿燊鸽舍-韩东红</t>
  </si>
  <si>
    <t>泰山翔祎-李其勇</t>
  </si>
  <si>
    <t>002576</t>
  </si>
  <si>
    <t>标冠赛鸽-靳二南</t>
  </si>
  <si>
    <t>万豪天一鸽舍-李国义</t>
  </si>
  <si>
    <t>谷纪勇+齐刘宁</t>
  </si>
  <si>
    <t>河南清丰</t>
  </si>
  <si>
    <t>李洪涛</t>
  </si>
  <si>
    <t>杨连喜</t>
  </si>
  <si>
    <t>002581</t>
  </si>
  <si>
    <t>志飞蓝天-边占江</t>
  </si>
  <si>
    <t>展望</t>
  </si>
  <si>
    <t>孟府鸽苑-孟德智</t>
  </si>
  <si>
    <t>002586</t>
  </si>
  <si>
    <t>天菲赛鸽-徐剑</t>
  </si>
  <si>
    <t>郭靖鸽舍-郭磊+盼盼鸽舍</t>
  </si>
  <si>
    <t>华彭建材-高二伟</t>
  </si>
  <si>
    <t>龙宁苗木鸽业-王召海</t>
  </si>
  <si>
    <t>吉星鸽苑-刘继兴</t>
  </si>
  <si>
    <t>爱虎铁鸽+刘青峰+明世酒业</t>
  </si>
  <si>
    <t>王鸿秉+杜红生</t>
  </si>
  <si>
    <t>凤宇鸽舍-李同喜</t>
  </si>
  <si>
    <t>002600</t>
  </si>
  <si>
    <t>车氏战将-车富强</t>
  </si>
  <si>
    <t>002602</t>
  </si>
  <si>
    <t>自强鸽舍-王志强+陈文东</t>
  </si>
  <si>
    <t>002605</t>
  </si>
  <si>
    <t>铁骑王朝-赵双彪</t>
  </si>
  <si>
    <t>一想成真-郭世登</t>
  </si>
  <si>
    <t>北京新平赛鸽-顾法民</t>
  </si>
  <si>
    <t>王拓军</t>
  </si>
  <si>
    <t>方伟伟</t>
  </si>
  <si>
    <t>王建国</t>
  </si>
  <si>
    <t>双福鸽舍-赵双福</t>
  </si>
  <si>
    <t>奇悦赛鸽-刘建志</t>
  </si>
  <si>
    <t>赵刘</t>
  </si>
  <si>
    <t>002619</t>
  </si>
  <si>
    <t>宋连生</t>
  </si>
  <si>
    <t>征兵鸽舍-陈本+闻友军</t>
  </si>
  <si>
    <t>天利赛鸽-孔伟涛</t>
  </si>
  <si>
    <t>济宁亮剑鸽舍-周长亮</t>
  </si>
  <si>
    <t>王占勇</t>
  </si>
  <si>
    <t>铭翔居-白义磊</t>
  </si>
  <si>
    <t>奇佳鸽舍-范峻奇</t>
  </si>
  <si>
    <t>张建树+张建松</t>
  </si>
  <si>
    <t>刘月吉</t>
  </si>
  <si>
    <t>申艳青+明磊</t>
  </si>
  <si>
    <t>杨洪伟</t>
  </si>
  <si>
    <t>李俊平</t>
  </si>
  <si>
    <t>军辉鸽舍-刘广军+梁辉</t>
  </si>
  <si>
    <t>龙翔赛鸽-冯健+靳冬红</t>
  </si>
  <si>
    <t>锦尚养生-马艳如</t>
  </si>
  <si>
    <t>鸡泽兄弟联盟-连瑞涛</t>
  </si>
  <si>
    <t>王者归来-王彬</t>
  </si>
  <si>
    <t>山东广饶</t>
  </si>
  <si>
    <t>002656</t>
  </si>
  <si>
    <t>北京韶华鸽业-马宏罡</t>
  </si>
  <si>
    <t>翔霸蓝天-耿朋月</t>
  </si>
  <si>
    <t>红鸾鸽舍-张红</t>
  </si>
  <si>
    <t>宜家装饰-李如泼</t>
  </si>
  <si>
    <t>张文卿</t>
  </si>
  <si>
    <t>002662</t>
  </si>
  <si>
    <t>兄弟鸽舍-黄福勇+杨俊征</t>
  </si>
  <si>
    <t>002663</t>
  </si>
  <si>
    <t>梁树合</t>
  </si>
  <si>
    <t>高松</t>
  </si>
  <si>
    <t>安徽蒙城</t>
  </si>
  <si>
    <t>002666</t>
  </si>
  <si>
    <t>腾雷赛鸽-赵志兰</t>
  </si>
  <si>
    <t>山东烟店</t>
  </si>
  <si>
    <t>超翼赛鸽-张梦超</t>
  </si>
  <si>
    <t>杨兰鸽舍-杨忠彦</t>
  </si>
  <si>
    <t>羽韵赛鸽-王洪涛</t>
  </si>
  <si>
    <t>王玉静</t>
  </si>
  <si>
    <t>班孟勇</t>
  </si>
  <si>
    <t>002678</t>
  </si>
  <si>
    <t>阿胶世家-李文连</t>
  </si>
  <si>
    <t>明鑫鸽舍-张现才</t>
  </si>
  <si>
    <t>天佑齐飞-张朝辉</t>
  </si>
  <si>
    <t>孙建国</t>
  </si>
  <si>
    <t>王德刚</t>
  </si>
  <si>
    <t>002686</t>
  </si>
  <si>
    <t>百鹰鸽舍-努尔拉·艾尔肯</t>
  </si>
  <si>
    <t>新疆托克逊</t>
  </si>
  <si>
    <t>宋俊华</t>
  </si>
  <si>
    <t>山西旺香鸽舍-李振湘</t>
  </si>
  <si>
    <t>002689</t>
  </si>
  <si>
    <t>双木花鸽舍-木花帕尔</t>
  </si>
  <si>
    <t>002690</t>
  </si>
  <si>
    <t>国兴鸽舍-宋孝平</t>
  </si>
  <si>
    <t>天津宁河</t>
  </si>
  <si>
    <t>凤凰传奇-张凯</t>
  </si>
  <si>
    <t>杨新志</t>
  </si>
  <si>
    <t>顺心鸽业-魏春明</t>
  </si>
  <si>
    <t>002697</t>
  </si>
  <si>
    <t>众源驾校-宋朝印</t>
  </si>
  <si>
    <t>002698</t>
  </si>
  <si>
    <t>刘宝冬+李阳+李兴</t>
  </si>
  <si>
    <t>广东Boss-陈典昭</t>
  </si>
  <si>
    <t>广东深圳</t>
  </si>
  <si>
    <t>002700</t>
  </si>
  <si>
    <t>邯郸润翔鸽舍-刘润德</t>
  </si>
  <si>
    <t>牛牛鸽舍+苏立兴</t>
  </si>
  <si>
    <t>高翔赛鸽-高天宇</t>
  </si>
  <si>
    <t>002712</t>
  </si>
  <si>
    <t>刘康</t>
  </si>
  <si>
    <t>002716</t>
  </si>
  <si>
    <t>佳嘉鸽舍-王国辉+胡殿伟</t>
  </si>
  <si>
    <t>震南赛鸽-朱震南</t>
  </si>
  <si>
    <t>魏杰</t>
  </si>
  <si>
    <t>王长华</t>
  </si>
  <si>
    <t>中冶飞鸽-宋杰</t>
  </si>
  <si>
    <t>鸿飞鸽业-李捷余</t>
  </si>
  <si>
    <t>招财树鸽业-白扬广+白超峰</t>
  </si>
  <si>
    <t>002729</t>
  </si>
  <si>
    <t>王丁军+吴连忠</t>
  </si>
  <si>
    <t>凤军鸽舍-张军</t>
  </si>
  <si>
    <t>高保旗+晓杰诸葛</t>
  </si>
  <si>
    <t>亚太鸽业-韩广增</t>
  </si>
  <si>
    <t>冀翔高士青+高士柔</t>
  </si>
  <si>
    <t>奥运赛鸽-张刚</t>
  </si>
  <si>
    <t>李恒彬</t>
  </si>
  <si>
    <t>峥峥鸽舍-苏伟</t>
  </si>
  <si>
    <t>002758</t>
  </si>
  <si>
    <t>东高联队-宋春兵+宋瑞博+宋瑞冰</t>
  </si>
  <si>
    <t>002760</t>
  </si>
  <si>
    <t>辉胜鸽舍-刘文辉</t>
  </si>
  <si>
    <t>北京门头沟</t>
  </si>
  <si>
    <t>002766</t>
  </si>
  <si>
    <t>董学顺</t>
  </si>
  <si>
    <t>燕飞+丁子淳</t>
  </si>
  <si>
    <t>烽赢天下+张涛+张朋</t>
  </si>
  <si>
    <t>河北磁县</t>
  </si>
  <si>
    <t>痴狂赛鸽-王学武</t>
  </si>
  <si>
    <t>定州传输局-李惠忠</t>
  </si>
  <si>
    <t>河北定州</t>
  </si>
  <si>
    <t>铭喆映辰-李哲</t>
  </si>
  <si>
    <t>鸿翔竞技-闫东亮</t>
  </si>
  <si>
    <t>山西绿洲赛鸽-温连山</t>
  </si>
  <si>
    <t>永和联队-张利标</t>
  </si>
  <si>
    <t>西楚战马-马建军</t>
  </si>
  <si>
    <t>连生鸽舍-王博</t>
  </si>
  <si>
    <t>王立军</t>
  </si>
  <si>
    <t>攀登者 范平</t>
  </si>
  <si>
    <t>旭日鸽舍-黄心城</t>
  </si>
  <si>
    <t>002786</t>
  </si>
  <si>
    <t>朝冠赛鸽-史朝山</t>
  </si>
  <si>
    <t>敬业鸽舍-周敬业</t>
  </si>
  <si>
    <t>鑫鑫向荣鸽苑-李艳荣</t>
  </si>
  <si>
    <t>天津北辰</t>
  </si>
  <si>
    <t>酿酒工匠-闫英豪</t>
  </si>
  <si>
    <t>凤科电子-李恒超</t>
  </si>
  <si>
    <t>002798</t>
  </si>
  <si>
    <t>追风传奇-杨红江</t>
  </si>
  <si>
    <t>002799</t>
  </si>
  <si>
    <t>赵启</t>
  </si>
  <si>
    <t>002800</t>
  </si>
  <si>
    <t>兄弟鸽舍-闫红伟</t>
  </si>
  <si>
    <t>徐井州</t>
  </si>
  <si>
    <t>002802</t>
  </si>
  <si>
    <t>金鑫鸽舍-刘记平</t>
  </si>
  <si>
    <t>002803</t>
  </si>
  <si>
    <t>振龙菜业-赵子阳</t>
  </si>
  <si>
    <t>002806</t>
  </si>
  <si>
    <t>王延德</t>
  </si>
  <si>
    <t>铂利威机械+臧国政</t>
  </si>
  <si>
    <t>凯翔鸽舍-务俊明+务海洋</t>
  </si>
  <si>
    <t>申增亮</t>
  </si>
  <si>
    <t>顺达鸽舍-安恒涛</t>
  </si>
  <si>
    <t>冲云霄-李子悦</t>
  </si>
  <si>
    <t>聚冠英豪-刘振江</t>
  </si>
  <si>
    <t>002816</t>
  </si>
  <si>
    <t>王军鸽舍-王军</t>
  </si>
  <si>
    <t>山西阳泉</t>
  </si>
  <si>
    <t>002817</t>
  </si>
  <si>
    <t>甄海伟</t>
  </si>
  <si>
    <t>002818</t>
  </si>
  <si>
    <t>黄冠鸽舍-郝宝玉</t>
  </si>
  <si>
    <t>孟江华</t>
  </si>
  <si>
    <t>002822</t>
  </si>
  <si>
    <t>龙洋+楷中鸽舍-龙阳</t>
  </si>
  <si>
    <t>张永刚</t>
  </si>
  <si>
    <t>赵世杰+张培铭</t>
  </si>
  <si>
    <t>国家专利-刘文忠+王玉荣</t>
  </si>
  <si>
    <t>天翔赛鸽-马凯</t>
  </si>
  <si>
    <t>战将团队-李福田+杨宜强</t>
  </si>
  <si>
    <t>聚源阁-刘建永</t>
  </si>
  <si>
    <t>孙风景</t>
  </si>
  <si>
    <t>刘金玉+刘汉光</t>
  </si>
  <si>
    <t>华阳赛鸽-李晶</t>
  </si>
  <si>
    <t>冀进军+程龙</t>
  </si>
  <si>
    <t>002869</t>
  </si>
  <si>
    <t>振兴鸽舍-史政新</t>
  </si>
  <si>
    <t>河南平顶山</t>
  </si>
  <si>
    <t>北辰鸽业-吴延贵</t>
  </si>
  <si>
    <t>泉生鸽舍-张泉生</t>
  </si>
  <si>
    <t>聚翔阁-张树明</t>
  </si>
  <si>
    <t>百姓鸽舍-周俊青+张燕</t>
  </si>
  <si>
    <t>孙景香</t>
  </si>
  <si>
    <t>夏洪涛</t>
  </si>
  <si>
    <t>庞士海+王庆生</t>
  </si>
  <si>
    <t>泽宇鸽舍-孟迪</t>
  </si>
  <si>
    <t>002882</t>
  </si>
  <si>
    <t>鸿盛鸽舍-赵卫江</t>
  </si>
  <si>
    <t>002883</t>
  </si>
  <si>
    <t>雄安赛鸽-李阳</t>
  </si>
  <si>
    <t>黑风口-魏兴国</t>
  </si>
  <si>
    <t>河北清苑</t>
  </si>
  <si>
    <t>贵宾鸽舍-王桂彬</t>
  </si>
  <si>
    <t>002887</t>
  </si>
  <si>
    <t>吉祥鸽业-李炳先</t>
  </si>
  <si>
    <t>戴海波+王鲁宾+潘观星</t>
  </si>
  <si>
    <t>乾翔鸽舍-袁志超</t>
  </si>
  <si>
    <t>天下泉+宋永泉</t>
  </si>
  <si>
    <t>众翔鸽舍-刘子魁</t>
  </si>
  <si>
    <t>樊悦雷</t>
  </si>
  <si>
    <t>002893</t>
  </si>
  <si>
    <t>佳淇赛鸽-李宝明</t>
  </si>
  <si>
    <t>山西宝鸡</t>
  </si>
  <si>
    <t>文轩鸽舍+王锋</t>
  </si>
  <si>
    <t>刘志朋</t>
  </si>
  <si>
    <t>元氏卫蓝新能源-刘晓亮+张凯强</t>
  </si>
  <si>
    <t>勇冠鸽舍-乔德勇+张宗金</t>
  </si>
  <si>
    <t>丁龙安</t>
  </si>
  <si>
    <t>上海市奉贤区</t>
  </si>
  <si>
    <t>002900</t>
  </si>
  <si>
    <t>左东坡</t>
  </si>
  <si>
    <t>韩彬</t>
  </si>
  <si>
    <t>彤飞鸽舍-郭玉顺</t>
  </si>
  <si>
    <t>邱斌</t>
  </si>
  <si>
    <t>秦始皇鸽业-胡金标</t>
  </si>
  <si>
    <t>云雾穿梭-张建军</t>
  </si>
  <si>
    <t>002916</t>
  </si>
  <si>
    <t>二鸟鸽舍-侯照鹏+侯波祥</t>
  </si>
  <si>
    <t>天润国际-尹延强</t>
  </si>
  <si>
    <t>燕强赛鸽-贾振强</t>
  </si>
  <si>
    <t>上海翔雲鸽舍-刘斌</t>
  </si>
  <si>
    <t>002926</t>
  </si>
  <si>
    <t>顺风鸽舍-朱顺</t>
  </si>
  <si>
    <t>002927</t>
  </si>
  <si>
    <t>邹立新</t>
  </si>
  <si>
    <t>002928</t>
  </si>
  <si>
    <t>鸿鹄鸽舍-张金杰+李祥庆</t>
  </si>
  <si>
    <t>002929</t>
  </si>
  <si>
    <t>王卫涛</t>
  </si>
  <si>
    <t>天奥马小军+郝流香</t>
  </si>
  <si>
    <t>女子战队-马秀妮+魏俊霞+崔金风</t>
  </si>
  <si>
    <t>002936</t>
  </si>
  <si>
    <t>海成鸽业-战庆军</t>
  </si>
  <si>
    <t>老毛鸽舍-刘斌+小帅</t>
  </si>
  <si>
    <t>002938</t>
  </si>
  <si>
    <t>翔羽鸽-朱友杰</t>
  </si>
  <si>
    <t>杜尔鸽舍-杜训训</t>
  </si>
  <si>
    <t>红祥鸽舍+李文祥</t>
  </si>
  <si>
    <t>久盛鸽业-展少华</t>
  </si>
  <si>
    <t>张行行+乔术杰</t>
  </si>
  <si>
    <t>昊坤赛鸽-位立国</t>
  </si>
  <si>
    <t>史金芝</t>
  </si>
  <si>
    <t>汪硕+田广继</t>
  </si>
  <si>
    <t>张金林</t>
  </si>
  <si>
    <t>江苏盐城</t>
  </si>
  <si>
    <t>汪衡</t>
  </si>
  <si>
    <t>张栋良</t>
  </si>
  <si>
    <t>翔宇精英团队-姚建中</t>
  </si>
  <si>
    <t>宋国际</t>
  </si>
  <si>
    <t>002968</t>
  </si>
  <si>
    <t>刘光晓</t>
  </si>
  <si>
    <t>文浩+吴洪全</t>
  </si>
  <si>
    <t>邢天沈</t>
  </si>
  <si>
    <t>聚福鸽舍-张立华</t>
  </si>
  <si>
    <t>002976</t>
  </si>
  <si>
    <t>吴传强</t>
  </si>
  <si>
    <t>优典装饰-毕光莹</t>
  </si>
  <si>
    <t>洪山鸽苑-张汉明</t>
  </si>
  <si>
    <t>湖北随州</t>
  </si>
  <si>
    <t>双虎缘-陈尚虎+李亚军</t>
  </si>
  <si>
    <t>郭化凯+李怀海</t>
  </si>
  <si>
    <t>002982</t>
  </si>
  <si>
    <t>庞占辉+陶发明</t>
  </si>
  <si>
    <t>精瑞赛鸽+邱明伟</t>
  </si>
  <si>
    <t>天津北辰区</t>
  </si>
  <si>
    <t>李丹</t>
  </si>
  <si>
    <t>建淑鸽舍-臧磊</t>
  </si>
  <si>
    <t>蓝色的梦-肖凯恒</t>
  </si>
  <si>
    <t>山西大同</t>
  </si>
  <si>
    <t>002990</t>
  </si>
  <si>
    <t>王合义+杨金鹏</t>
  </si>
  <si>
    <t>连彩赛鸽-王红旗</t>
  </si>
  <si>
    <t>吉祥如意鸽舍-张云峰</t>
  </si>
  <si>
    <t>鹏皓齐赛鸽-王丰喜</t>
  </si>
  <si>
    <t>安阳孙军+秦建银</t>
  </si>
  <si>
    <t>黑狐鸽业-许忠国</t>
  </si>
  <si>
    <t>002997</t>
  </si>
  <si>
    <t>神奇飞翔+郭双奇</t>
  </si>
  <si>
    <t>中华浩腾-李军+赵保富</t>
  </si>
  <si>
    <t>鸿瑞翔-张永斌</t>
  </si>
  <si>
    <t>青坤鸽苑-武国华</t>
  </si>
  <si>
    <t>003001</t>
  </si>
  <si>
    <t>龙翔鸽舍-李多波</t>
  </si>
  <si>
    <t>池村赛鸽-师会岗</t>
  </si>
  <si>
    <t>宏胜鸽舍-韩宏伟</t>
  </si>
  <si>
    <t>山西原平</t>
  </si>
  <si>
    <t>003006</t>
  </si>
  <si>
    <t>翔胜58-安香彬</t>
  </si>
  <si>
    <t>003007</t>
  </si>
  <si>
    <t>青云鸽舍-康玉星</t>
  </si>
  <si>
    <t>003008</t>
  </si>
  <si>
    <t>凯力赛鸽-双建卫</t>
  </si>
  <si>
    <t>王清峰</t>
  </si>
  <si>
    <t>003016</t>
  </si>
  <si>
    <t>王彦伟</t>
  </si>
  <si>
    <t>003017</t>
  </si>
  <si>
    <t>梦博鸽舍-方蒙雷</t>
  </si>
  <si>
    <t>解国锋</t>
  </si>
  <si>
    <t>韩正阳</t>
  </si>
  <si>
    <t>003022</t>
  </si>
  <si>
    <t>清越鸽舍-刘占伟</t>
  </si>
  <si>
    <t>沈卫国+沈菊明</t>
  </si>
  <si>
    <t>天翔赛鸽-赵冬冬</t>
  </si>
  <si>
    <t>河南宏涛鸽舍-岳宏涛</t>
  </si>
  <si>
    <t>昊翔鸽舍-赵国强</t>
  </si>
  <si>
    <t>领军人-高攀</t>
  </si>
  <si>
    <t>003033</t>
  </si>
  <si>
    <t>七七鸽舍-柴聪聪</t>
  </si>
  <si>
    <t>赫翌胶业-唐松松</t>
  </si>
  <si>
    <t>天狼军团-李守禄</t>
  </si>
  <si>
    <t>张宗东</t>
  </si>
  <si>
    <t>江苏东海</t>
  </si>
  <si>
    <t>张兵</t>
  </si>
  <si>
    <t>金法</t>
  </si>
  <si>
    <t>003059</t>
  </si>
  <si>
    <t>保胜鸽业-王保胜</t>
  </si>
  <si>
    <t>丹斌鸽舍-尚怀俊</t>
  </si>
  <si>
    <t>前卫鸽舍-张臣林</t>
  </si>
  <si>
    <t>史安全</t>
  </si>
  <si>
    <t>竞翔鸽舍-刘李兵</t>
  </si>
  <si>
    <t>泉鑫鸽舍-刘泉</t>
  </si>
  <si>
    <t>杨府战将-杨如涛</t>
  </si>
  <si>
    <t>樊兆刚</t>
  </si>
  <si>
    <t>003070</t>
  </si>
  <si>
    <t>新希望-王思源</t>
  </si>
  <si>
    <t>华铭鸽舍-邓秀书</t>
  </si>
  <si>
    <t>兴华鸽舍-蔺迎军</t>
  </si>
  <si>
    <t>李卫军</t>
  </si>
  <si>
    <t>常俊生</t>
  </si>
  <si>
    <t>003080</t>
  </si>
  <si>
    <t>翱翔鸽舍-孙云</t>
  </si>
  <si>
    <t>003081</t>
  </si>
  <si>
    <t>展翅翱翔-贺恒建</t>
  </si>
  <si>
    <t>003082</t>
  </si>
  <si>
    <t>张路</t>
  </si>
  <si>
    <t>山东振兴鸽舍-王平</t>
  </si>
  <si>
    <t>003086</t>
  </si>
  <si>
    <t>佳玉纸箱设备-王凤强</t>
  </si>
  <si>
    <t>马志强</t>
  </si>
  <si>
    <t>三强摄影-崔思强</t>
  </si>
  <si>
    <t>晋王城鸽舍-崔太全+田庆礼</t>
  </si>
  <si>
    <t>河南吴坝</t>
  </si>
  <si>
    <t>东环赛鸽-张勇</t>
  </si>
  <si>
    <t>003093</t>
  </si>
  <si>
    <t>刘成弟</t>
  </si>
  <si>
    <t>空中霸主鸽业-胡晓伟</t>
  </si>
  <si>
    <t>单雄飞</t>
  </si>
  <si>
    <t>董倡同+武俊文</t>
  </si>
  <si>
    <t>368鸽舍-师宝明</t>
  </si>
  <si>
    <t>张春刚</t>
  </si>
  <si>
    <t>003100</t>
  </si>
  <si>
    <t>李丙军</t>
  </si>
  <si>
    <t>飞龙赛鸽-李美丽</t>
  </si>
  <si>
    <t>富源赛鸽-王国华</t>
  </si>
  <si>
    <t>张艳兵+田大师</t>
  </si>
  <si>
    <t>003112</t>
  </si>
  <si>
    <t>曾多多</t>
  </si>
  <si>
    <t>003113</t>
  </si>
  <si>
    <t>张艳</t>
  </si>
  <si>
    <t>天山赛鸽-吴成树</t>
  </si>
  <si>
    <t>鸽昌家-袁兴武+刘志红</t>
  </si>
  <si>
    <t>杨海军+吴铁锤</t>
  </si>
  <si>
    <t>戚文魁</t>
  </si>
  <si>
    <t>腾傲鸽缘-吴连强</t>
  </si>
  <si>
    <t>晋翔鸽舍王永平</t>
  </si>
  <si>
    <t>003128</t>
  </si>
  <si>
    <t>李岩+张子生</t>
  </si>
  <si>
    <t>北京平谷</t>
  </si>
  <si>
    <t>云辉鸽舍-赵士辉</t>
  </si>
  <si>
    <t>东风鸽舍-王记</t>
  </si>
  <si>
    <t>王春成</t>
  </si>
  <si>
    <t>003138</t>
  </si>
  <si>
    <t>胜世龍凤-赵勇民</t>
  </si>
  <si>
    <t>003139</t>
  </si>
  <si>
    <t>兄弟鸽舍-张玉峰+张志峰</t>
  </si>
  <si>
    <t>翱鑫源-肖太华</t>
  </si>
  <si>
    <t>鸿杰鸽舍+金顺德</t>
  </si>
  <si>
    <t>003159</t>
  </si>
  <si>
    <t>金翼翔冠-于海洋</t>
  </si>
  <si>
    <t>龙宝虾料-吴勇</t>
  </si>
  <si>
    <t>辽宁大石桥</t>
  </si>
  <si>
    <t>003162</t>
  </si>
  <si>
    <t>王高强</t>
  </si>
  <si>
    <t>003166</t>
  </si>
  <si>
    <t>王沐荀</t>
  </si>
  <si>
    <t>孔可</t>
  </si>
  <si>
    <t>诺亚方舟鸽舍-何绍军</t>
  </si>
  <si>
    <t>孙勇+孙昭</t>
  </si>
  <si>
    <t>鹂莹-李荣民</t>
  </si>
  <si>
    <t>李晨浩</t>
  </si>
  <si>
    <t>辛昕</t>
  </si>
  <si>
    <t>003179</t>
  </si>
  <si>
    <t>天猫赛鸽-吴悦宇</t>
  </si>
  <si>
    <t>金马王朝-李甲利</t>
  </si>
  <si>
    <t>003182</t>
  </si>
  <si>
    <t>昊天鸽舍-张海潮</t>
  </si>
  <si>
    <t>003185</t>
  </si>
  <si>
    <t>李桂明</t>
  </si>
  <si>
    <t>张鲁民族俱乐部-郭强</t>
  </si>
  <si>
    <t>李书坤</t>
  </si>
  <si>
    <t>龙发鸽舍-李根元</t>
  </si>
  <si>
    <t>山西顺风-蒋永明</t>
  </si>
  <si>
    <t>003191</t>
  </si>
  <si>
    <t>兰翔亮点-董明焕</t>
  </si>
  <si>
    <t>安影</t>
  </si>
  <si>
    <t>万里赛鸽-王贺丽</t>
  </si>
  <si>
    <t>张利敏+庞国梅</t>
  </si>
  <si>
    <t>003198</t>
  </si>
  <si>
    <t>万江鹏</t>
  </si>
  <si>
    <t>鑫泰铝件-朱晨涛</t>
  </si>
  <si>
    <t>003200</t>
  </si>
  <si>
    <t>折桂鸽舍-李华钦</t>
  </si>
  <si>
    <t>辰胜鸽舍-韩祖斌</t>
  </si>
  <si>
    <t>俊涵鸽舍-王旭龙</t>
  </si>
  <si>
    <t>003208</t>
  </si>
  <si>
    <t>财富恒通-牟泉宇</t>
  </si>
  <si>
    <t>朱陇阳</t>
  </si>
  <si>
    <t>大西北联队-贺聪+项洪涛</t>
  </si>
  <si>
    <t>003212</t>
  </si>
  <si>
    <t>凤伟传奇-王庆德</t>
  </si>
  <si>
    <t>岭西二雷-赵新超</t>
  </si>
  <si>
    <t>003216</t>
  </si>
  <si>
    <t>宋亮</t>
  </si>
  <si>
    <t>董春林</t>
  </si>
  <si>
    <t>江苏金湖</t>
  </si>
  <si>
    <t>旭日云翔-刘岩松</t>
  </si>
  <si>
    <t>和翔家园-和德记</t>
  </si>
  <si>
    <t>聚友刘艳平</t>
  </si>
  <si>
    <t>幸运之星-魏文江+代喜山</t>
  </si>
  <si>
    <t>003228</t>
  </si>
  <si>
    <t>兄弟鸽舍-梁敬刚+梁祖国</t>
  </si>
  <si>
    <t>003229</t>
  </si>
  <si>
    <t>张英球</t>
  </si>
  <si>
    <t>五环鸽舍-王顺卿</t>
  </si>
  <si>
    <t>京东鸽苑-周伟+刘卫明</t>
  </si>
  <si>
    <t>赵飞</t>
  </si>
  <si>
    <t>毕治福</t>
  </si>
  <si>
    <t>鹏翔鸽业-肖志江</t>
  </si>
  <si>
    <t>北京顶顺鸽业-张书英</t>
  </si>
  <si>
    <t>金都鸽舍-沈旭东</t>
  </si>
  <si>
    <t>003255</t>
  </si>
  <si>
    <t>张继明</t>
  </si>
  <si>
    <t>锦羽生辉-谢坤</t>
  </si>
  <si>
    <t>颢伟鸽苑-徐凯</t>
  </si>
  <si>
    <t>李志强+肖保勇</t>
  </si>
  <si>
    <t>003260</t>
  </si>
  <si>
    <t>李大炮鸽舍-李昌德</t>
  </si>
  <si>
    <t>青海</t>
  </si>
  <si>
    <t>夏志龙</t>
  </si>
  <si>
    <t>展巍</t>
  </si>
  <si>
    <t>003266</t>
  </si>
  <si>
    <t>季鸽-王帆</t>
  </si>
  <si>
    <t>003268</t>
  </si>
  <si>
    <t>杨友民</t>
  </si>
  <si>
    <t>王昌苏</t>
  </si>
  <si>
    <t>芮宇鸽舍-李川</t>
  </si>
  <si>
    <t>铭峰赛鸽苑-徐汝峰</t>
  </si>
  <si>
    <t>003277</t>
  </si>
  <si>
    <t>汉鼎鸽业-邱斌</t>
  </si>
  <si>
    <t>003279</t>
  </si>
  <si>
    <t>刘战国+欧金波</t>
  </si>
  <si>
    <t>山东邹城</t>
  </si>
  <si>
    <t>郭章强</t>
  </si>
  <si>
    <t>崔鹏</t>
  </si>
  <si>
    <t>003283</t>
  </si>
  <si>
    <t>常雨</t>
  </si>
  <si>
    <t>吴发强</t>
  </si>
  <si>
    <t>北京明煌鸽舍-刘红燕</t>
  </si>
  <si>
    <t>金国正</t>
  </si>
  <si>
    <t>望望鸽舍+李加锋</t>
  </si>
  <si>
    <t>刘静年</t>
  </si>
  <si>
    <t>济南金鑫鸽业-殷庆金+杨西茂</t>
  </si>
  <si>
    <t>盛亚汽配-郑建忠</t>
  </si>
  <si>
    <t>忺崑利缘鸽舍-陈利</t>
  </si>
  <si>
    <t>吴侠+韩胜利</t>
  </si>
  <si>
    <t>003300</t>
  </si>
  <si>
    <t>任大保</t>
  </si>
  <si>
    <t>马莎莎</t>
  </si>
  <si>
    <t>甘肃天水-王俊伟</t>
  </si>
  <si>
    <t>刘喜明</t>
  </si>
  <si>
    <t>宁海瑞</t>
  </si>
  <si>
    <t>王伟</t>
  </si>
  <si>
    <t>003316</t>
  </si>
  <si>
    <t>白鸽联盟-程品楠+程洋洋</t>
  </si>
  <si>
    <t>孔东华</t>
  </si>
  <si>
    <t>双峰鸽舍+路文双</t>
  </si>
  <si>
    <t>003319</t>
  </si>
  <si>
    <t>望望鸽舍-赵展望</t>
  </si>
  <si>
    <t>003320</t>
  </si>
  <si>
    <t>宋伟</t>
  </si>
  <si>
    <t>杜国庆</t>
  </si>
  <si>
    <t>赵伟+李国龙+刘万臣</t>
  </si>
  <si>
    <t>永润鸽舍-贺怀森</t>
  </si>
  <si>
    <t>荣鑫鸽舍-王云</t>
  </si>
  <si>
    <t>唐绍帅+龙龙鸽舍张纪龙</t>
  </si>
  <si>
    <t>震宇超腾-李震</t>
  </si>
  <si>
    <t>宋艾滨</t>
  </si>
  <si>
    <t>003335</t>
  </si>
  <si>
    <t>翱翔赛鸽-张建宏</t>
  </si>
  <si>
    <t>山西汾阳</t>
  </si>
  <si>
    <t>尼尔森公棚-董顺友</t>
  </si>
  <si>
    <t>马朝国</t>
  </si>
  <si>
    <t>003338</t>
  </si>
  <si>
    <t>晨轩悦-刘宝轩</t>
  </si>
  <si>
    <t>003339</t>
  </si>
  <si>
    <t>崔厚民</t>
  </si>
  <si>
    <t>赵司令鸽舍-赵书豪</t>
  </si>
  <si>
    <t>003350</t>
  </si>
  <si>
    <t>山西友众鸽业-彭志明</t>
  </si>
  <si>
    <t>山西寿阳</t>
  </si>
  <si>
    <t>河北稳翔-丁文发</t>
  </si>
  <si>
    <t>003358</t>
  </si>
  <si>
    <t>玖捌伍鸽舍-张学冬</t>
  </si>
  <si>
    <t>菲驰赛鸽-方乃源</t>
  </si>
  <si>
    <t>鸿图档案-刘胜超</t>
  </si>
  <si>
    <t>003361</t>
  </si>
  <si>
    <t>紫金德辉-郝献辉</t>
  </si>
  <si>
    <t>003362</t>
  </si>
  <si>
    <t>直隶铭瑞-刘孝龙</t>
  </si>
  <si>
    <t>003363</t>
  </si>
  <si>
    <t>俊豪鸽舍-高纪臣</t>
  </si>
  <si>
    <t>003365</t>
  </si>
  <si>
    <t>郭建</t>
  </si>
  <si>
    <t>杨石光</t>
  </si>
  <si>
    <t>兰翔鸽苑-王文全</t>
  </si>
  <si>
    <t>003368</t>
  </si>
  <si>
    <t>川豫鸽业-王世宇</t>
  </si>
  <si>
    <t>河南内黄</t>
  </si>
  <si>
    <t>腾盛鸽舍-李大海</t>
  </si>
  <si>
    <t>松北天一鸽舍-孔宪章</t>
  </si>
  <si>
    <t>一路辉煌-邢军建</t>
  </si>
  <si>
    <t>凯旋家园-马航中</t>
  </si>
  <si>
    <t>小飞飞鸽业-李飞</t>
  </si>
  <si>
    <t>003379</t>
  </si>
  <si>
    <t>辉煌鸽舍-姜朝阳</t>
  </si>
  <si>
    <t>003380</t>
  </si>
  <si>
    <t>孙庆举</t>
  </si>
  <si>
    <t>003381</t>
  </si>
  <si>
    <t>王双印</t>
  </si>
  <si>
    <t>山东忻州</t>
  </si>
  <si>
    <t>小雨鸽舍-张树新</t>
  </si>
  <si>
    <t>创新鸽业-孙计坤</t>
  </si>
  <si>
    <t>003385</t>
  </si>
  <si>
    <t>蔚织强</t>
  </si>
  <si>
    <t>章俊民</t>
  </si>
  <si>
    <t>韩宪辉</t>
  </si>
  <si>
    <t>王永</t>
  </si>
  <si>
    <t>追风少年-刁高勇+大锋</t>
  </si>
  <si>
    <t>腾翔鸽业-葛沧州</t>
  </si>
  <si>
    <t>003397</t>
  </si>
  <si>
    <t>安迪生</t>
  </si>
  <si>
    <t>90赛鸽-张子晗</t>
  </si>
  <si>
    <t>003399</t>
  </si>
  <si>
    <t>富甲鸽舍-宋福生</t>
  </si>
  <si>
    <t>飞翔鸽舍+罗章</t>
  </si>
  <si>
    <t>威兰鸽业-王伟</t>
  </si>
  <si>
    <t>003459</t>
  </si>
  <si>
    <t>黄体亮</t>
  </si>
  <si>
    <t>常向荣</t>
  </si>
  <si>
    <t>张存军+刘浩</t>
  </si>
  <si>
    <t>刘胜鸽业-刘士金</t>
  </si>
  <si>
    <t>木子鸽舍-李晓宁</t>
  </si>
  <si>
    <t>鸽行天下-刘新杰</t>
  </si>
  <si>
    <t>翔胜鸽舍-刘汝胜</t>
  </si>
  <si>
    <t>许兴旺</t>
  </si>
  <si>
    <t>鸿运高照+张涛+杨海苍+张军</t>
  </si>
  <si>
    <t>李征</t>
  </si>
  <si>
    <t>003520</t>
  </si>
  <si>
    <t>郭云伟</t>
  </si>
  <si>
    <t>山西娄烦</t>
  </si>
  <si>
    <t>003523</t>
  </si>
  <si>
    <t>山西久力赛鸽-张虎伟</t>
  </si>
  <si>
    <t>国忠鸽舍-马国忠</t>
  </si>
  <si>
    <t>双飞鸽业-吴朋飞+桥亮汽修-吴乔亮</t>
  </si>
  <si>
    <t>刘冬</t>
  </si>
  <si>
    <t>内蒙古包头</t>
  </si>
  <si>
    <t>白根成+孔令奇</t>
  </si>
  <si>
    <t>许氏飞鸽-许青</t>
  </si>
  <si>
    <t>詹森108-马树考</t>
  </si>
  <si>
    <t>刘凡</t>
  </si>
  <si>
    <t>畅飞鸽舍-房庆稳</t>
  </si>
  <si>
    <t>华屹合创-刘庆武</t>
  </si>
  <si>
    <t>天龙鸽业-胡云龙</t>
  </si>
  <si>
    <t>喜旺鸽舍张四喜+孙志旺</t>
  </si>
  <si>
    <t>乾鑫鸽舍-贾海永+张光洁</t>
  </si>
  <si>
    <t>003560</t>
  </si>
  <si>
    <t>薛志龙</t>
  </si>
  <si>
    <t>003561</t>
  </si>
  <si>
    <t>清扬博天-蒋永春</t>
  </si>
  <si>
    <t>003562</t>
  </si>
  <si>
    <t>李阳</t>
  </si>
  <si>
    <t>刘鹤民</t>
  </si>
  <si>
    <t>003565</t>
  </si>
  <si>
    <t>王涛</t>
  </si>
  <si>
    <t>北京石景山</t>
  </si>
  <si>
    <t>山西宏玉+冀强</t>
  </si>
  <si>
    <t>吴学友</t>
  </si>
  <si>
    <t>003568</t>
  </si>
  <si>
    <t>飞天鸽业-王建生</t>
  </si>
  <si>
    <t>王剑冬</t>
  </si>
  <si>
    <t>沁源鸽舍-李士涛+张洪路</t>
  </si>
  <si>
    <t>宝龙鸽舍-张明</t>
  </si>
  <si>
    <t>平原飓风-王广金</t>
  </si>
  <si>
    <t>大鱼海棠-李锦怡</t>
  </si>
  <si>
    <t>千里马鸽舍-马庆磊</t>
  </si>
  <si>
    <t>003581</t>
  </si>
  <si>
    <t>富奥鸽业-谢建兵</t>
  </si>
  <si>
    <t>003582</t>
  </si>
  <si>
    <t>卓翔鸽舍-沈祥明</t>
  </si>
  <si>
    <t>宏轩鸽舍-王子龙</t>
  </si>
  <si>
    <t>003585</t>
  </si>
  <si>
    <t>兄弟鸽苑-宋立军</t>
  </si>
  <si>
    <t>润东鸽舍-吴海强</t>
  </si>
  <si>
    <t>兄弟联盟-楚庆</t>
  </si>
  <si>
    <t>003588</t>
  </si>
  <si>
    <t>柒林鸽舍-寇超</t>
  </si>
  <si>
    <t>宝华鸽舍-刘宝华+刘佩洋</t>
  </si>
  <si>
    <t>赛鸽缘-朱红甫</t>
  </si>
  <si>
    <t>李之明</t>
  </si>
  <si>
    <t>003598</t>
  </si>
  <si>
    <t>山东鑫鼎-韩振辉</t>
  </si>
  <si>
    <t>003599</t>
  </si>
  <si>
    <t>关城鸽舍-樊立川</t>
  </si>
  <si>
    <t>翟智永</t>
  </si>
  <si>
    <t>王三旦</t>
  </si>
  <si>
    <t>褚永杰</t>
  </si>
  <si>
    <t>王宝生</t>
  </si>
  <si>
    <t>一乐鸽舍-于华强</t>
  </si>
  <si>
    <t>003611</t>
  </si>
  <si>
    <t>志刚鸽舍-刘志刚</t>
  </si>
  <si>
    <t>润泽博昭-臧然</t>
  </si>
  <si>
    <t>张鑫磊</t>
  </si>
  <si>
    <t>河北峰峰鸽苑王英峰</t>
  </si>
  <si>
    <t>龙翔赛鸽-高建民</t>
  </si>
  <si>
    <t>山东陵县</t>
  </si>
  <si>
    <t>方明</t>
  </si>
  <si>
    <t>王立新</t>
  </si>
  <si>
    <t>正信鸽舍-李平</t>
  </si>
  <si>
    <t>宫明强</t>
  </si>
  <si>
    <t>于波+魏建喜</t>
  </si>
  <si>
    <t>虎胜苍白-张得存</t>
  </si>
  <si>
    <t>003636</t>
  </si>
  <si>
    <t>鹏峰鸽舍-毛瑞峰</t>
  </si>
  <si>
    <t>徐东+张峰东峰鸽舍</t>
  </si>
  <si>
    <t>李氏兄弟-梁召李猛+李鹏</t>
  </si>
  <si>
    <t>俞发生</t>
  </si>
  <si>
    <t>浙江杭州</t>
  </si>
  <si>
    <t>宏翔蓝天-鞠江宏</t>
  </si>
  <si>
    <t>山西阳光-高拖书</t>
  </si>
  <si>
    <t>董铁利</t>
  </si>
  <si>
    <t>惠名赛鸽-杨直惠</t>
  </si>
  <si>
    <t>山西园园-刘燕</t>
  </si>
  <si>
    <t>003659</t>
  </si>
  <si>
    <t>永壹战队-刘腾阳</t>
  </si>
  <si>
    <t>梁云福+王忠</t>
  </si>
  <si>
    <t>金翼辉腾-李茂辉</t>
  </si>
  <si>
    <t>扶余二號棚-徐国环</t>
  </si>
  <si>
    <t>吉林扶余</t>
  </si>
  <si>
    <t>吴国松</t>
  </si>
  <si>
    <t>润天建材-张昶+马进</t>
  </si>
  <si>
    <t>003667</t>
  </si>
  <si>
    <t>阳光鸽舍-张建彬</t>
  </si>
  <si>
    <t>致胜千里赛鸽-吴力强</t>
  </si>
  <si>
    <t>003669</t>
  </si>
  <si>
    <t>尚尔鸽舍-张国军</t>
  </si>
  <si>
    <t>高孝</t>
  </si>
  <si>
    <t>鑫源鸽业-李友智</t>
  </si>
  <si>
    <t>江苏晟恒团队-田庆+刘杰</t>
  </si>
  <si>
    <t>多彩赛鸽-何佳库</t>
  </si>
  <si>
    <t>贵州盘州</t>
  </si>
  <si>
    <t>三好鸽业王军+天顺人和寄养棚</t>
  </si>
  <si>
    <t>003681</t>
  </si>
  <si>
    <t>飞步鸽业-孙杨阳</t>
  </si>
  <si>
    <t>甘肃靖远</t>
  </si>
  <si>
    <t>003682</t>
  </si>
  <si>
    <t>永红酱菜+祥龙赛鸽+温吉根</t>
  </si>
  <si>
    <t>003683</t>
  </si>
  <si>
    <t>张跃贞</t>
  </si>
  <si>
    <t>三才鸽舍刘冰+姚康磊+郭占峰</t>
  </si>
  <si>
    <t>吴思豪</t>
  </si>
  <si>
    <t>王冬立</t>
  </si>
  <si>
    <t>003688</t>
  </si>
  <si>
    <t>牟维超</t>
  </si>
  <si>
    <t>刘亮</t>
  </si>
  <si>
    <t>003690</t>
  </si>
  <si>
    <t>田磊</t>
  </si>
  <si>
    <t>夏士超</t>
  </si>
  <si>
    <t>李玉国</t>
  </si>
  <si>
    <t>于健+侯洁起</t>
  </si>
  <si>
    <t>红星鸽业-高庆洪</t>
  </si>
  <si>
    <t>周炜</t>
  </si>
  <si>
    <t>新疆呼图壁</t>
  </si>
  <si>
    <t>003706</t>
  </si>
  <si>
    <t>军歌嘹亮-宋军</t>
  </si>
  <si>
    <t>蓝天鸽舍-梁金锋</t>
  </si>
  <si>
    <t>003711</t>
  </si>
  <si>
    <t>鑫鸽缘-王加新</t>
  </si>
  <si>
    <t>佟丽君</t>
  </si>
  <si>
    <t>003717</t>
  </si>
  <si>
    <t>李自贵</t>
  </si>
  <si>
    <t>003718</t>
  </si>
  <si>
    <t>皖兴鸽舍-邓如意</t>
  </si>
  <si>
    <t>葛承强</t>
  </si>
  <si>
    <t>三人联盟-王亚男+王登水</t>
  </si>
  <si>
    <t>003726</t>
  </si>
  <si>
    <t>刘天根</t>
  </si>
  <si>
    <t>003728</t>
  </si>
  <si>
    <t>博胜赛鸽-陈德耀+徐道发</t>
  </si>
  <si>
    <t>003729</t>
  </si>
  <si>
    <t>鸿运赛鸽中心-王凯</t>
  </si>
  <si>
    <t>金忠鸽舍-侯金忠</t>
  </si>
  <si>
    <t>石门小刘-刘朋波</t>
  </si>
  <si>
    <t>广淼养殖厂-张玉刚</t>
  </si>
  <si>
    <t>贾记锁</t>
  </si>
  <si>
    <t>翔宇鸽业-王浩</t>
  </si>
  <si>
    <t>003758</t>
  </si>
  <si>
    <t>老黑军团-朱立群</t>
  </si>
  <si>
    <t>韩士勇</t>
  </si>
  <si>
    <t>王红恩</t>
  </si>
  <si>
    <t>李信坡+中山战将王大伟</t>
  </si>
  <si>
    <t>高尚</t>
  </si>
  <si>
    <t>龚世明</t>
  </si>
  <si>
    <t>金翼联盟-王金来</t>
  </si>
  <si>
    <t>河北曲阳</t>
  </si>
  <si>
    <t>003770</t>
  </si>
  <si>
    <t>顺达赛鸽-李志强</t>
  </si>
  <si>
    <t>张成</t>
  </si>
  <si>
    <t>003772</t>
  </si>
  <si>
    <t>任胜利</t>
  </si>
  <si>
    <t>勇者胜翔-高兴磊</t>
  </si>
  <si>
    <t>时代先锋-汤树坤</t>
  </si>
  <si>
    <t>中华联队-杜中华</t>
  </si>
  <si>
    <t>杨伟平</t>
  </si>
  <si>
    <t>林正德</t>
  </si>
  <si>
    <t>003780</t>
  </si>
  <si>
    <t>王国庆+王春来</t>
  </si>
  <si>
    <t>瑞达鸽苑-温丽辉</t>
  </si>
  <si>
    <t>飞天鸽艺-周光斌</t>
  </si>
  <si>
    <t>超越鸽业-胥宏林</t>
  </si>
  <si>
    <t>陈志南</t>
  </si>
  <si>
    <t>望子成龙-王升臣</t>
  </si>
  <si>
    <t>兄弟鸽舍-叶以恒+叶以良</t>
  </si>
  <si>
    <t>爱家赛鸽-蒋爱军</t>
  </si>
  <si>
    <t>周超</t>
  </si>
  <si>
    <t>003796</t>
  </si>
  <si>
    <t>昝金海</t>
  </si>
  <si>
    <t>003797</t>
  </si>
  <si>
    <t>神州傲翔-张玉梅</t>
  </si>
  <si>
    <t>北京怀柔</t>
  </si>
  <si>
    <t>天津天祥-王小宇</t>
  </si>
  <si>
    <t>冯晨辉+刘平</t>
  </si>
  <si>
    <t>张红凯</t>
  </si>
  <si>
    <t>003802</t>
  </si>
  <si>
    <t>合信众盈-刘晓亮</t>
  </si>
  <si>
    <t>华瑞能源-李海滨</t>
  </si>
  <si>
    <t>003805</t>
  </si>
  <si>
    <t>林立广</t>
  </si>
  <si>
    <t>文安-张梦蛟</t>
  </si>
  <si>
    <t>紫气东来-李磊</t>
  </si>
  <si>
    <t>003811</t>
  </si>
  <si>
    <t>杨小涛</t>
  </si>
  <si>
    <t>赵希恒</t>
  </si>
  <si>
    <t>李广东</t>
  </si>
  <si>
    <t>盛源机器-岳方方</t>
  </si>
  <si>
    <t>003818</t>
  </si>
  <si>
    <t>周理想</t>
  </si>
  <si>
    <t>北京小豹子（福泉）-宋金朗</t>
  </si>
  <si>
    <t>爱尚赛鸽-刘成</t>
  </si>
  <si>
    <t>魏兆东</t>
  </si>
  <si>
    <t>003822</t>
  </si>
  <si>
    <t>顺赢鸽舍+赵忠宝</t>
  </si>
  <si>
    <t>003828</t>
  </si>
  <si>
    <t>董作生+李传军</t>
  </si>
  <si>
    <t>鸿运鸽舍-陈祥明</t>
  </si>
  <si>
    <t>003835</t>
  </si>
  <si>
    <t>玉翔赛鸽-吕军坡</t>
  </si>
  <si>
    <t>003836</t>
  </si>
  <si>
    <t>高连伟</t>
  </si>
  <si>
    <t>吴修玉</t>
  </si>
  <si>
    <t>华燕红丹-刘伟</t>
  </si>
  <si>
    <t>003846</t>
  </si>
  <si>
    <t>品品鸽业-赵品</t>
  </si>
  <si>
    <t>003849</t>
  </si>
  <si>
    <t>钢炮鸽舍姜绪宝+石晓光</t>
  </si>
  <si>
    <t>庞江朝</t>
  </si>
  <si>
    <t>德塔鸽舍-徐瑞刚</t>
  </si>
  <si>
    <t>003856</t>
  </si>
  <si>
    <t>张洪平</t>
  </si>
  <si>
    <t>003858</t>
  </si>
  <si>
    <t>兄弟鸽业-崔志民</t>
  </si>
  <si>
    <t>龙城飞誉-赵兴红+李国庆</t>
  </si>
  <si>
    <t>金亚鸽舍-王亚民</t>
  </si>
  <si>
    <t>扶海鸽舍-石定坤+陈炳忠</t>
  </si>
  <si>
    <t>江苏如东</t>
  </si>
  <si>
    <t>聚友赛鸽俱乐部-张成</t>
  </si>
  <si>
    <t>鸿运天天鸽舍-白永生</t>
  </si>
  <si>
    <t>刘冰</t>
  </si>
  <si>
    <t>003866</t>
  </si>
  <si>
    <t>卜庆涛</t>
  </si>
  <si>
    <t>济东鸽舍-王立军</t>
  </si>
  <si>
    <t>高长生</t>
  </si>
  <si>
    <t>范红兵</t>
  </si>
  <si>
    <t>祥仁鸽舍-李沐露</t>
  </si>
  <si>
    <t>强劲蚨诺-王长喜</t>
  </si>
  <si>
    <t>张金兰</t>
  </si>
  <si>
    <t>河北南宫</t>
  </si>
  <si>
    <t>磁洲鸽业+刘金东</t>
  </si>
  <si>
    <t>吴冬军+王正良</t>
  </si>
  <si>
    <t>乾宇鸽舍-马亚刚</t>
  </si>
  <si>
    <t>禹城政杰木制品-李豹+任殿明</t>
  </si>
  <si>
    <t>福源鸽舍-杨树魁</t>
  </si>
  <si>
    <t>003882</t>
  </si>
  <si>
    <t>钰羽坤兰-孙彦伦</t>
  </si>
  <si>
    <t>五楼鸽舍-刘小庆</t>
  </si>
  <si>
    <t>玮瀚鸽舍-吴晓伟</t>
  </si>
  <si>
    <t>王洪生+李刚</t>
  </si>
  <si>
    <t>博宇科技-姚辉博</t>
  </si>
  <si>
    <t>刘建国</t>
  </si>
  <si>
    <t>乐享赛鸽-王保海</t>
  </si>
  <si>
    <t>003890</t>
  </si>
  <si>
    <t>河北宏星-李晓然</t>
  </si>
  <si>
    <t>裴志勇</t>
  </si>
  <si>
    <t>李桂平</t>
  </si>
  <si>
    <t>宝中宝鸽舍-孙万宝+中国蓝天精锐部队</t>
  </si>
  <si>
    <t>涵轩众鑫鸽舍-谭永刚</t>
  </si>
  <si>
    <t>杨国亮+吴超</t>
  </si>
  <si>
    <t>003898</t>
  </si>
  <si>
    <t>天行健-马辉</t>
  </si>
  <si>
    <t>张玉堂</t>
  </si>
  <si>
    <t>003900</t>
  </si>
  <si>
    <t>河北飞翔半夏-刘义强</t>
  </si>
  <si>
    <t>许峰+石和金</t>
  </si>
  <si>
    <t>舜翔269-徐力力</t>
  </si>
  <si>
    <t>江西南昌</t>
  </si>
  <si>
    <t>003909</t>
  </si>
  <si>
    <t>王纪芳</t>
  </si>
  <si>
    <t>千年古镇+徐兵</t>
  </si>
  <si>
    <t>003911</t>
  </si>
  <si>
    <t>今生有缘-张目刚</t>
  </si>
  <si>
    <t>润河联队-闫玉军+陈龙</t>
  </si>
  <si>
    <t>马家胜</t>
  </si>
  <si>
    <t>飞奴鸽舍-石爱国</t>
  </si>
  <si>
    <t>孙建军</t>
  </si>
  <si>
    <t>顺翔鸽舍+李文伟</t>
  </si>
  <si>
    <t>003919</t>
  </si>
  <si>
    <t>侯卫建+豪翔鸽苑-刘保奇</t>
  </si>
  <si>
    <t>003926</t>
  </si>
  <si>
    <t>王二民</t>
  </si>
  <si>
    <t>003928</t>
  </si>
  <si>
    <t>宣继东</t>
  </si>
  <si>
    <t>003929</t>
  </si>
  <si>
    <t>一凡赛鸽-宋志强</t>
  </si>
  <si>
    <t>003935</t>
  </si>
  <si>
    <t>苏会新</t>
  </si>
  <si>
    <t>王兵</t>
  </si>
  <si>
    <t>003938</t>
  </si>
  <si>
    <t>张春志+史朝山</t>
  </si>
  <si>
    <t>003939</t>
  </si>
  <si>
    <t>云中鸽-裴国贞</t>
  </si>
  <si>
    <t>永利精工辉煌赛鸽-王树线</t>
  </si>
  <si>
    <t>003956</t>
  </si>
  <si>
    <t>华仔鸽舍-郭玉华</t>
  </si>
  <si>
    <t>苍白家族-李怀森</t>
  </si>
  <si>
    <t>彭效彬+赵林+张庆雪</t>
  </si>
  <si>
    <t>香香鸽舍-赵春香</t>
  </si>
  <si>
    <t>003961</t>
  </si>
  <si>
    <t>刘登宇</t>
  </si>
  <si>
    <t>康乐鸽舍-包立宪</t>
  </si>
  <si>
    <t>名泉鸽业-郭维维</t>
  </si>
  <si>
    <t>旭阳鸽舍-杨如军</t>
  </si>
  <si>
    <t>索燕燕</t>
  </si>
  <si>
    <t>德信鸽苑-刘占胜</t>
  </si>
  <si>
    <t>一川柏文鸽舍-强同顺</t>
  </si>
  <si>
    <t>003976</t>
  </si>
  <si>
    <t>蔡明州</t>
  </si>
  <si>
    <t>北京家和鸽舍-金家华</t>
  </si>
  <si>
    <t>003978</t>
  </si>
  <si>
    <t>蒙福赛鸽-谢经锋</t>
  </si>
  <si>
    <t>003979</t>
  </si>
  <si>
    <t>浙江嘉善+沈飞行</t>
  </si>
  <si>
    <t>003980</t>
  </si>
  <si>
    <t>吉祥鸽舍-王吉</t>
  </si>
  <si>
    <t>003981</t>
  </si>
  <si>
    <t>王国际</t>
  </si>
  <si>
    <t>003982</t>
  </si>
  <si>
    <t>李春勇</t>
  </si>
  <si>
    <t>孔繁新</t>
  </si>
  <si>
    <t>003986</t>
  </si>
  <si>
    <t>何飞</t>
  </si>
  <si>
    <t>山西健翔-王锐</t>
  </si>
  <si>
    <t>003988</t>
  </si>
  <si>
    <t>李庆柱</t>
  </si>
  <si>
    <t>003989</t>
  </si>
  <si>
    <t>周新桥+徐东旭+赵鹏</t>
  </si>
  <si>
    <t>003990</t>
  </si>
  <si>
    <t>北京华强鸽业-马红亮</t>
  </si>
  <si>
    <t>003992</t>
  </si>
  <si>
    <t>刘永诚</t>
  </si>
  <si>
    <t>奥林吴继军</t>
  </si>
  <si>
    <t>润成鸽舍-戴勇</t>
  </si>
  <si>
    <t>003997</t>
  </si>
  <si>
    <t>金木鱼-田广平+张征</t>
  </si>
  <si>
    <t>山东临沭</t>
  </si>
  <si>
    <t>张宁一+张迎喜</t>
  </si>
  <si>
    <t>牧鸽视界-蔡保亭</t>
  </si>
  <si>
    <t>盛世军豪-武现军</t>
  </si>
  <si>
    <t>004062</t>
  </si>
  <si>
    <t>七星苑-刘少建</t>
  </si>
  <si>
    <t>004069</t>
  </si>
  <si>
    <t>沈鹤</t>
  </si>
  <si>
    <t>刘怀雷</t>
  </si>
  <si>
    <t>韩柏胜</t>
  </si>
  <si>
    <t>004116</t>
  </si>
  <si>
    <t>追风鸽业-宋锦鹏</t>
  </si>
  <si>
    <t>山西吕梁</t>
  </si>
  <si>
    <t>004158</t>
  </si>
  <si>
    <t>毕征倩</t>
  </si>
  <si>
    <t>白国强</t>
  </si>
  <si>
    <t>添添爱鸽-闵雨微</t>
  </si>
  <si>
    <t>丁嘉林</t>
  </si>
  <si>
    <t>天艺鸽舍-聂淑军</t>
  </si>
  <si>
    <t>北京天缘赛鸽-赵杰</t>
  </si>
  <si>
    <t>王连锁</t>
  </si>
  <si>
    <t>飞冠鸽舍4319-刘德宸</t>
  </si>
  <si>
    <t>004329</t>
  </si>
  <si>
    <t>金梦圆-李亮+于谦</t>
  </si>
  <si>
    <t>夏津鸽友俱乐部-王世平</t>
  </si>
  <si>
    <t>宝顺鸽舍-赵建林</t>
  </si>
  <si>
    <t>王廷德+薛小龙</t>
  </si>
  <si>
    <t>连诚鸽舍-王爱勇</t>
  </si>
  <si>
    <t>004369</t>
  </si>
  <si>
    <t>李玉标</t>
  </si>
  <si>
    <t>河北鹿杰鸽苑-祖小杰</t>
  </si>
  <si>
    <t>顾业金+娄亮</t>
  </si>
  <si>
    <t>天佑超强-王星</t>
  </si>
  <si>
    <t>领峯赛鸽-刘红旺</t>
  </si>
  <si>
    <t>昊轩舍-谭懿轩</t>
  </si>
  <si>
    <t>004456</t>
  </si>
  <si>
    <t>佳鑫鸽业-周现果+王献磊+王坤</t>
  </si>
  <si>
    <t>郑仁虎</t>
  </si>
  <si>
    <t>004499</t>
  </si>
  <si>
    <t>张金逗</t>
  </si>
  <si>
    <t>玉婷鸽舍-连胜涛</t>
  </si>
  <si>
    <t>鑫鸽源-王金良</t>
  </si>
  <si>
    <t>羽翊晟翔鸽舍-丁铁兵</t>
  </si>
  <si>
    <t>兄弟鸽舍-邢长怀</t>
  </si>
  <si>
    <t>孙健</t>
  </si>
  <si>
    <t>004567</t>
  </si>
  <si>
    <t>呈顺鸽业-马天姿</t>
  </si>
  <si>
    <t>精武先锋天顺赛鸽团队-张光胜</t>
  </si>
  <si>
    <t>回顾赛鸽-杨福良</t>
  </si>
  <si>
    <t>004588</t>
  </si>
  <si>
    <t>耀我中华-杨华萍</t>
  </si>
  <si>
    <t>金赛扬蓝鸽-姜宁</t>
  </si>
  <si>
    <t>江苏高邮</t>
  </si>
  <si>
    <t>徽翔天下-张全法</t>
  </si>
  <si>
    <t>004620</t>
  </si>
  <si>
    <t>郑普</t>
  </si>
  <si>
    <t>蔡建勇</t>
  </si>
  <si>
    <t>004628</t>
  </si>
  <si>
    <t>昆仑超市-王昆仑</t>
  </si>
  <si>
    <t>004629</t>
  </si>
  <si>
    <t>雨点先生-王克盛</t>
  </si>
  <si>
    <t>红马鸽舍-陈世杰</t>
  </si>
  <si>
    <t>三毛毛鸽舍-簿建文</t>
  </si>
  <si>
    <t>静雅鸽舍-马建龙</t>
  </si>
  <si>
    <t>千纬鸽舍-杨小龙+刘伟</t>
  </si>
  <si>
    <t>功成鸽舍-张喜功</t>
  </si>
  <si>
    <t>金林鸽舍-董磊</t>
  </si>
  <si>
    <t>张胜德</t>
  </si>
  <si>
    <t>河南民权</t>
  </si>
  <si>
    <t>橄榄枝鸽舍-孔涛</t>
  </si>
  <si>
    <t>金玉满堂-周玉堂</t>
  </si>
  <si>
    <t>004719</t>
  </si>
  <si>
    <t>郝延达</t>
  </si>
  <si>
    <t>翔峰赛鸽-朱峰</t>
  </si>
  <si>
    <t>江苏大丰</t>
  </si>
  <si>
    <t>飞达鸽舍-李辰柱</t>
  </si>
  <si>
    <t>龙龙鸽舍-胡晶垚</t>
  </si>
  <si>
    <t>天地人和-何旋芳</t>
  </si>
  <si>
    <t>刘成</t>
  </si>
  <si>
    <t>风云赛鸽-伍虹霏</t>
  </si>
  <si>
    <t>004820</t>
  </si>
  <si>
    <t>王小东</t>
  </si>
  <si>
    <t>河北皇翔-宋玉峰</t>
  </si>
  <si>
    <t>河北赞皇</t>
  </si>
  <si>
    <t>沧州赛狗名流-李争+黄耀刚</t>
  </si>
  <si>
    <t>飞翔远越-杨兆娟</t>
  </si>
  <si>
    <t>山西太谷</t>
  </si>
  <si>
    <t>赵荣昌</t>
  </si>
  <si>
    <t>004986</t>
  </si>
  <si>
    <t>邓文青</t>
  </si>
  <si>
    <t>吕文义</t>
  </si>
  <si>
    <t>天利鸽舍-赵静海</t>
  </si>
  <si>
    <t>004900</t>
  </si>
  <si>
    <t>雨庆鸽舍-顾华杰</t>
  </si>
  <si>
    <t>程学强</t>
  </si>
  <si>
    <t>鸽友之家-杜玉彬</t>
  </si>
  <si>
    <t>卜东朝</t>
  </si>
  <si>
    <t>河北水利集团-孙晓军</t>
  </si>
  <si>
    <t>沁缘鸽舍-冯庆猛</t>
  </si>
  <si>
    <t>曹州悍将赛鸽-秦敬存</t>
  </si>
  <si>
    <t>马兰腾飞-郝建华</t>
  </si>
  <si>
    <t>005001</t>
  </si>
  <si>
    <t>红双喜鸽业-李志军</t>
  </si>
  <si>
    <t>远峰鸽舍-李戈弋</t>
  </si>
  <si>
    <t>鸿业腾飞-薛冬</t>
  </si>
  <si>
    <t>张勇峰</t>
  </si>
  <si>
    <t>中国赛鸽-孙希中</t>
  </si>
  <si>
    <t>安家庄机械队-安凯亮</t>
  </si>
  <si>
    <t>崔红旗</t>
  </si>
  <si>
    <t>建平鸽舍-韩永跃</t>
  </si>
  <si>
    <t>乘风登科-马新法</t>
  </si>
  <si>
    <t>将军令-崔魁山</t>
  </si>
  <si>
    <t>宋军</t>
  </si>
  <si>
    <t>慧泽园艺+竹林鸽舍-史慧兵</t>
  </si>
  <si>
    <t>李朋才</t>
  </si>
  <si>
    <t>丰源酒店-聂计平</t>
  </si>
  <si>
    <t>005036</t>
  </si>
  <si>
    <t>赵林波鸽苑+辉杰+军强</t>
  </si>
  <si>
    <t>姚树青</t>
  </si>
  <si>
    <t>春秋鸽舍-夏大欢+夏广雷</t>
  </si>
  <si>
    <t>005058</t>
  </si>
  <si>
    <t>么亚昌</t>
  </si>
  <si>
    <t>高维峰</t>
  </si>
  <si>
    <t>翔云阁-张鲁洋</t>
  </si>
  <si>
    <t>005066</t>
  </si>
  <si>
    <t>白德旺</t>
  </si>
  <si>
    <t>孙福兴</t>
  </si>
  <si>
    <t>羽林卫康宇明+权金帅</t>
  </si>
  <si>
    <t>王群</t>
  </si>
  <si>
    <t>005077</t>
  </si>
  <si>
    <t>双人组合鸽舍-崔双亭</t>
  </si>
  <si>
    <t>005078</t>
  </si>
  <si>
    <t>李延忠</t>
  </si>
  <si>
    <t>渤海洪港鸽舍-张洪岗</t>
  </si>
  <si>
    <t>005080</t>
  </si>
  <si>
    <t>鑫腾鸽业-于东江</t>
  </si>
  <si>
    <t>鑫晟鸽-邵凤涛</t>
  </si>
  <si>
    <t>005082</t>
  </si>
  <si>
    <t>金羽赛鸽-路丽</t>
  </si>
  <si>
    <t>栋梁鸽舍～冯国栋</t>
  </si>
  <si>
    <t>闫斌+赵国颖</t>
  </si>
  <si>
    <t>戚金根</t>
  </si>
  <si>
    <t>倪进福</t>
  </si>
  <si>
    <t>005089</t>
  </si>
  <si>
    <t>周氏药业-白鸽王·周勇</t>
  </si>
  <si>
    <t>胜利鸽舍-曾祥利</t>
  </si>
  <si>
    <t>张宝为</t>
  </si>
  <si>
    <t>李乾</t>
  </si>
  <si>
    <t>邯郸秀翔-韩秀恩</t>
  </si>
  <si>
    <t>高速团队-张琳</t>
  </si>
  <si>
    <t>朱万军</t>
  </si>
  <si>
    <t>小刚鸽舍-李建刚</t>
  </si>
  <si>
    <t>续大江+牛君龙</t>
  </si>
  <si>
    <t>005112</t>
  </si>
  <si>
    <t>俞荣刚</t>
  </si>
  <si>
    <t>005116</t>
  </si>
  <si>
    <t>李杰</t>
  </si>
  <si>
    <t>005117</t>
  </si>
  <si>
    <t>老皮鸽舍-潘永杰</t>
  </si>
  <si>
    <t>杨基兵</t>
  </si>
  <si>
    <t>三星高照-舒星伟</t>
  </si>
  <si>
    <t>阳光嘉园-李慧珂</t>
  </si>
  <si>
    <t>005123</t>
  </si>
  <si>
    <t>郝建军</t>
  </si>
  <si>
    <t>005126</t>
  </si>
  <si>
    <t>宋德印</t>
  </si>
  <si>
    <t>刘忠</t>
  </si>
  <si>
    <t>河北香河</t>
  </si>
  <si>
    <t>王志+李春贵</t>
  </si>
  <si>
    <t>石弓元-石雕厂-罗来飞</t>
  </si>
  <si>
    <t>于磊</t>
  </si>
  <si>
    <t>王子胜</t>
  </si>
  <si>
    <t>005138</t>
  </si>
  <si>
    <t>李双坤</t>
  </si>
  <si>
    <t>双惠鸽业-黄晓</t>
  </si>
  <si>
    <t>张本文</t>
  </si>
  <si>
    <t>朝云赛鸽-邹朝平</t>
  </si>
  <si>
    <t>薛旭光</t>
  </si>
  <si>
    <t>005156</t>
  </si>
  <si>
    <t>月旺鸽舍-姚月旺</t>
  </si>
  <si>
    <t>005157</t>
  </si>
  <si>
    <t>韩海师</t>
  </si>
  <si>
    <t>005158</t>
  </si>
  <si>
    <t>马国明+王建峰+耿文平</t>
  </si>
  <si>
    <t>雪鹰赛鸽-田自宁</t>
  </si>
  <si>
    <t>赵迪生</t>
  </si>
  <si>
    <t>彭金泉</t>
  </si>
  <si>
    <t>龙凤鸽舍-吕亚林</t>
  </si>
  <si>
    <t>钰畅鸽舍-张娜</t>
  </si>
  <si>
    <t>杨铁威</t>
  </si>
  <si>
    <t>露霖赛鸽-孙宇</t>
  </si>
  <si>
    <t>吉林榆树</t>
  </si>
  <si>
    <t>005176</t>
  </si>
  <si>
    <t>黑金刚-任瑞冬</t>
  </si>
  <si>
    <t>山西繁峙</t>
  </si>
  <si>
    <t>005178</t>
  </si>
  <si>
    <t>和平鸽业-王浩</t>
  </si>
  <si>
    <t>005179</t>
  </si>
  <si>
    <t>王冠兴</t>
  </si>
  <si>
    <t>山西腾飞-王鹏义</t>
  </si>
  <si>
    <t>005181</t>
  </si>
  <si>
    <t>林旭鹏</t>
  </si>
  <si>
    <t>005182</t>
  </si>
  <si>
    <t>沈文军</t>
  </si>
  <si>
    <t>龙凤神航-许少华</t>
  </si>
  <si>
    <t>005186</t>
  </si>
  <si>
    <t>药都人-宋进</t>
  </si>
  <si>
    <t>圆梦鸽舍-王双立</t>
  </si>
  <si>
    <t>济南红亮鸽舍-王长爱+常立刚</t>
  </si>
  <si>
    <t>005189</t>
  </si>
  <si>
    <t>连发鸽舍-安连发+刘彦宾</t>
  </si>
  <si>
    <t>鑫阳联盟-赵紫阳</t>
  </si>
  <si>
    <t>杭兴鸽舍-关张伟</t>
  </si>
  <si>
    <t>三宝鸽舍-崔吴桐</t>
  </si>
  <si>
    <t>葛连鱼</t>
  </si>
  <si>
    <t>005199</t>
  </si>
  <si>
    <t>北方狼-孟亮</t>
  </si>
  <si>
    <t>苏进喜</t>
  </si>
  <si>
    <t>005208</t>
  </si>
  <si>
    <t>董茉冉</t>
  </si>
  <si>
    <t>神州-周玉好</t>
  </si>
  <si>
    <t>张佳齐</t>
  </si>
  <si>
    <t>李传军</t>
  </si>
  <si>
    <t>江苏常熟</t>
  </si>
  <si>
    <t>杨建军</t>
  </si>
  <si>
    <t>传奇鸽舍-程传奇</t>
  </si>
  <si>
    <t>闫合昇</t>
  </si>
  <si>
    <t>山西祁县</t>
  </si>
  <si>
    <t>常州外汽-刘贤民</t>
  </si>
  <si>
    <t>四通广达-徐银田</t>
  </si>
  <si>
    <t>王广飞</t>
  </si>
  <si>
    <t>张金明</t>
  </si>
  <si>
    <t>005228</t>
  </si>
  <si>
    <t>博大源门业+刘健</t>
  </si>
  <si>
    <t>005229</t>
  </si>
  <si>
    <t>姜敬夺</t>
  </si>
  <si>
    <t>苏州清水湾-何贤晨</t>
  </si>
  <si>
    <t>005231</t>
  </si>
  <si>
    <t>龚宗南</t>
  </si>
  <si>
    <t>一淼鸽舍-张洪栋</t>
  </si>
  <si>
    <t>乔亮+马珂</t>
  </si>
  <si>
    <t>005238</t>
  </si>
  <si>
    <t>金翼张英华</t>
  </si>
  <si>
    <t>闫新州+尚海真</t>
  </si>
  <si>
    <t>马朋</t>
  </si>
  <si>
    <t>安娅红</t>
  </si>
  <si>
    <t>嘉振鸽舍-李嘉成</t>
  </si>
  <si>
    <t>济南铁泰鸽苑-崔士宝</t>
  </si>
  <si>
    <t>黄胜+王鹤强</t>
  </si>
  <si>
    <t>张雪良+李震</t>
  </si>
  <si>
    <t>同天翔-王贺</t>
  </si>
  <si>
    <t>董成林+董立国</t>
  </si>
  <si>
    <t>波烽赛鸽俱乐部-焦建波</t>
  </si>
  <si>
    <t>宁静致远-朱宁</t>
  </si>
  <si>
    <t>005266</t>
  </si>
  <si>
    <t>张范</t>
  </si>
  <si>
    <t>云川之巅-夏苏川</t>
  </si>
  <si>
    <t>凯悦赛鸽俱乐部-郑凯</t>
  </si>
  <si>
    <t>张亦涛</t>
  </si>
  <si>
    <t>005276</t>
  </si>
  <si>
    <t>司海涛</t>
  </si>
  <si>
    <t>云中乐翔-刘新</t>
  </si>
  <si>
    <t>瑞兴防火门-牛建辉</t>
  </si>
  <si>
    <t>陈胜法</t>
  </si>
  <si>
    <r>
      <t>建材鸽舍</t>
    </r>
    <r>
      <rPr>
        <sz val="16"/>
        <color indexed="63"/>
        <rFont val="Arial"/>
        <family val="2"/>
      </rPr>
      <t>-</t>
    </r>
    <r>
      <rPr>
        <sz val="16"/>
        <color indexed="63"/>
        <rFont val="宋体"/>
        <family val="0"/>
      </rPr>
      <t>曾国亮</t>
    </r>
  </si>
  <si>
    <t>005281</t>
  </si>
  <si>
    <t>梁亦凯</t>
  </si>
  <si>
    <t>骏马领航-吕志猛</t>
  </si>
  <si>
    <t>方利</t>
  </si>
  <si>
    <t>李旭东</t>
  </si>
  <si>
    <t>杜川</t>
  </si>
  <si>
    <t>高翔鸽苑-马秀珍</t>
  </si>
  <si>
    <t>卓越鸽舍-董广超</t>
  </si>
  <si>
    <t>沛县壮志超翔鸽舍-张超</t>
  </si>
  <si>
    <t>王建军</t>
  </si>
  <si>
    <t>005293</t>
  </si>
  <si>
    <t>奇点赛鸽-廖绪松</t>
  </si>
  <si>
    <t>倏羽鴿苑-苏敏伟</t>
  </si>
  <si>
    <t>005296</t>
  </si>
  <si>
    <t>岳远强</t>
  </si>
  <si>
    <t>马雅雄</t>
  </si>
  <si>
    <t>永强鸽舍-齐会水</t>
  </si>
  <si>
    <t>连宁鸽舍-朱建军</t>
  </si>
  <si>
    <t>施春雨</t>
  </si>
  <si>
    <t>吉林四平</t>
  </si>
  <si>
    <t>裕盛赛鸽-盛兆潘</t>
  </si>
  <si>
    <t>005308</t>
  </si>
  <si>
    <t>张劲增</t>
  </si>
  <si>
    <t>宋玉庆</t>
  </si>
  <si>
    <t>王文豪+胡文友</t>
  </si>
  <si>
    <t>005318</t>
  </si>
  <si>
    <t>双悦赛鸽-马志强</t>
  </si>
  <si>
    <t>005319</t>
  </si>
  <si>
    <t>于氏赛鸽-于向东</t>
  </si>
  <si>
    <t>永翔鸽舍-林学贤</t>
  </si>
  <si>
    <t>鑫源团队-张传强+刘士君</t>
  </si>
  <si>
    <t>005328</t>
  </si>
  <si>
    <t>山西韵轩赛鸽+曹家兴</t>
  </si>
  <si>
    <t>大博金鸽舍-周峰+周超</t>
  </si>
  <si>
    <t>005332</t>
  </si>
  <si>
    <t>闫冰+关志刚</t>
  </si>
  <si>
    <t>龙虎鸽舍-尚勇</t>
  </si>
  <si>
    <t>冯胜全</t>
  </si>
  <si>
    <t>005338</t>
  </si>
  <si>
    <t>沧州翔宇-齐吉光</t>
  </si>
  <si>
    <t>稳拿鸽舍-王腾达</t>
  </si>
  <si>
    <t>伟翼天翔-贺晓伟</t>
  </si>
  <si>
    <t>339SU-苏金利</t>
  </si>
  <si>
    <t>双赢鸽舍-彭瑞坤</t>
  </si>
  <si>
    <t>亿然和平赛鸽-王志平</t>
  </si>
  <si>
    <t>张勇+周星辰+郑言</t>
  </si>
  <si>
    <t>添翼鸽舍-祁宏江</t>
  </si>
  <si>
    <t>一凡鸽舍-魏子雅</t>
  </si>
  <si>
    <t>安维杰</t>
  </si>
  <si>
    <t>005363</t>
  </si>
  <si>
    <t>刘金波</t>
  </si>
  <si>
    <t>赵州红羽-冯伟强</t>
  </si>
  <si>
    <t>徐胜飞+赵少朋</t>
  </si>
  <si>
    <t>龙腾鸽舍-崔云龙+徐金福</t>
  </si>
  <si>
    <t>方昌友</t>
  </si>
  <si>
    <t>姜永华+张绍国</t>
  </si>
  <si>
    <t>郁红兵</t>
  </si>
  <si>
    <t>005378</t>
  </si>
  <si>
    <t>吉祥鸽舍-乔建国</t>
  </si>
  <si>
    <t>005380</t>
  </si>
  <si>
    <t>奥园赛鸽-王勇</t>
  </si>
  <si>
    <t>005381</t>
  </si>
  <si>
    <t>李康</t>
  </si>
  <si>
    <t>天恩鸽舍-薛涛</t>
  </si>
  <si>
    <t>005383</t>
  </si>
  <si>
    <t>韮菜团队-魏宽志</t>
  </si>
  <si>
    <t>黄永峰+王永昌</t>
  </si>
  <si>
    <t>奇林鸽舍-尹海林</t>
  </si>
  <si>
    <t>子墨鸽业-杨玉保</t>
  </si>
  <si>
    <t>合肥王飞</t>
  </si>
  <si>
    <t>晁斌</t>
  </si>
  <si>
    <t>王鸿生</t>
  </si>
  <si>
    <t>钻石鸽舍-施超</t>
  </si>
  <si>
    <t>陈树成</t>
  </si>
  <si>
    <t>杨仁峰</t>
  </si>
  <si>
    <t>005418</t>
  </si>
  <si>
    <t>董永涛</t>
  </si>
  <si>
    <t>许雪良</t>
  </si>
  <si>
    <t>005431</t>
  </si>
  <si>
    <t>焦时超+武一行</t>
  </si>
  <si>
    <t>005502</t>
  </si>
  <si>
    <t>朱亚安+刘志诚</t>
  </si>
  <si>
    <t>崔伟</t>
  </si>
  <si>
    <t>丁学庆</t>
  </si>
  <si>
    <t>005509</t>
  </si>
  <si>
    <t>安徽和平者赛鸽俱乐部-王福维</t>
  </si>
  <si>
    <t>周颜廷</t>
  </si>
  <si>
    <t>张绍同</t>
  </si>
  <si>
    <t>盛世鸽舍-盛现义</t>
  </si>
  <si>
    <t>005513</t>
  </si>
  <si>
    <t>刘现宇</t>
  </si>
  <si>
    <t>005516</t>
  </si>
  <si>
    <t>宁静致远-孙大伟</t>
  </si>
  <si>
    <t>安徽定远</t>
  </si>
  <si>
    <t>尉氏兄弟鸽业-尉成磊+马延安</t>
  </si>
  <si>
    <t>鲁棣鸽舍-韩寿明+马振国</t>
  </si>
  <si>
    <t>朝阳鸽舍-张亚伟</t>
  </si>
  <si>
    <t>1皇冠鸽舍+皇甫付刚</t>
  </si>
  <si>
    <t>悦翔赛鸽+豪杰鸽舍-刘建港</t>
  </si>
  <si>
    <t>005526</t>
  </si>
  <si>
    <t>鑫锐电焊网厂-袁卫超</t>
  </si>
  <si>
    <t>乘风鸽苑+张少雄</t>
  </si>
  <si>
    <t>张大伟+高洋</t>
  </si>
  <si>
    <t>朱雨</t>
  </si>
  <si>
    <t>海澎</t>
  </si>
  <si>
    <t>豪翔稳赢-徐长全</t>
  </si>
  <si>
    <t>005539</t>
  </si>
  <si>
    <t>永泉+周宝海</t>
  </si>
  <si>
    <t>奇迹鸽舍-卢富民</t>
  </si>
  <si>
    <t>河南驻马店</t>
  </si>
  <si>
    <t>王景超</t>
  </si>
  <si>
    <t>青岛醒圣润德-王雅恪+张青</t>
  </si>
  <si>
    <t>石家庄讯达赛鸽-盖东川+王万强</t>
  </si>
  <si>
    <t>尚海宁</t>
  </si>
  <si>
    <t>顺天飞翔-董长顺</t>
  </si>
  <si>
    <t>于吉</t>
  </si>
  <si>
    <t>鸿鹄鸽业-郭刚军</t>
  </si>
  <si>
    <t>范贺雷</t>
  </si>
  <si>
    <t>兴业鸽舍-王兴业</t>
  </si>
  <si>
    <t>露西国际铭鸽苑-闫宝明</t>
  </si>
  <si>
    <t>南通惠都鸽舍-庾建平</t>
  </si>
  <si>
    <t>005566</t>
  </si>
  <si>
    <t>王峰+李龙</t>
  </si>
  <si>
    <t>005567</t>
  </si>
  <si>
    <t>双赢鸽舍-苏勇斌</t>
  </si>
  <si>
    <t>博时赛鸽-曹德其</t>
  </si>
  <si>
    <t>005569</t>
  </si>
  <si>
    <t>王芳</t>
  </si>
  <si>
    <t>南通陆培义</t>
  </si>
  <si>
    <t>005577</t>
  </si>
  <si>
    <t>栾国英+王立宏</t>
  </si>
  <si>
    <t>北孤狼-李海亮</t>
  </si>
  <si>
    <t>辉煌鸽舍-张宝琴</t>
  </si>
  <si>
    <t>跃腾赛鸽-张跃腾</t>
  </si>
  <si>
    <t>蒋老三鸽粮店-蒋涛</t>
  </si>
  <si>
    <t>浦云兄弟-杨需林+马建伟</t>
  </si>
  <si>
    <t>005583</t>
  </si>
  <si>
    <t>同鑫鸽舍-张同</t>
  </si>
  <si>
    <t>天平赛鸽-赵志平</t>
  </si>
  <si>
    <t>民生赛鸽-杨希民</t>
  </si>
  <si>
    <t>刘炳祥</t>
  </si>
  <si>
    <t>江苏靖江</t>
  </si>
  <si>
    <t>凯旋鸽舍-张维海</t>
  </si>
  <si>
    <t>005589</t>
  </si>
  <si>
    <t>四毛-李鹏乾</t>
  </si>
  <si>
    <t>河北蔚县</t>
  </si>
  <si>
    <t>鹏飞鸽舍-刘峰</t>
  </si>
  <si>
    <t>王文庆+郭忠启+贺强</t>
  </si>
  <si>
    <t>859赛鸽-刘欣慈</t>
  </si>
  <si>
    <t>鸿鹄鸽业-黄明江</t>
  </si>
  <si>
    <t>二屯友翔-樊振海</t>
  </si>
  <si>
    <t>齐辉赛鸽-王猛</t>
  </si>
  <si>
    <t>张可强</t>
  </si>
  <si>
    <t>多多鸽舍-闫郑铎</t>
  </si>
  <si>
    <t>王俊生</t>
  </si>
  <si>
    <t>005601</t>
  </si>
  <si>
    <t>刘明强+韩永刚</t>
  </si>
  <si>
    <t>黄文斌</t>
  </si>
  <si>
    <t>缤纷鸽舍-范亚宾</t>
  </si>
  <si>
    <t>立金赛鸽-安立金</t>
  </si>
  <si>
    <t>东升鸽舍-苏晓行</t>
  </si>
  <si>
    <t>宝鸽-杨巨宝</t>
  </si>
  <si>
    <t>建生鸽舍-李建生</t>
  </si>
  <si>
    <t>泰山胜利鸽舍-张胜利</t>
  </si>
  <si>
    <t>赵慧琳</t>
  </si>
  <si>
    <t>凯旋归来-张保凯</t>
  </si>
  <si>
    <t>柏乡信鸽协会-王晓辉</t>
  </si>
  <si>
    <t>金熙赛鸽+宋金鹤</t>
  </si>
  <si>
    <t>李振杰</t>
  </si>
  <si>
    <t>005622</t>
  </si>
  <si>
    <t>豹稳家园-谷传豹</t>
  </si>
  <si>
    <t>005626</t>
  </si>
  <si>
    <t>民超鸽业-范建民</t>
  </si>
  <si>
    <t>世纪鸽苑-肖保安+张鹏程</t>
  </si>
  <si>
    <t>张涛军</t>
  </si>
  <si>
    <t>贾田硕</t>
  </si>
  <si>
    <t>005636</t>
  </si>
  <si>
    <t>迎春鸽苑+宁宏凯</t>
  </si>
  <si>
    <t>余传奇</t>
  </si>
  <si>
    <t>任明月</t>
  </si>
  <si>
    <t>005656</t>
  </si>
  <si>
    <t>高爱杰</t>
  </si>
  <si>
    <t>005658</t>
  </si>
  <si>
    <t>刘开乐</t>
  </si>
  <si>
    <t>淑香鸽舍-谭赢华</t>
  </si>
  <si>
    <t>005660</t>
  </si>
  <si>
    <t>王海青+邱金林</t>
  </si>
  <si>
    <t>九壹鸽舍-牛朋朋</t>
  </si>
  <si>
    <t>王俊峻+罗浩亮</t>
  </si>
  <si>
    <t>安徽界首</t>
  </si>
  <si>
    <t>陈陆军</t>
  </si>
  <si>
    <t>马皓轩-刘天怡</t>
  </si>
  <si>
    <t>河北恒森机械-白迎博</t>
  </si>
  <si>
    <t>创世瞬天-王宏利</t>
  </si>
  <si>
    <t>颍彬鸽苑-王彬+牛俊杰</t>
  </si>
  <si>
    <t>李自超</t>
  </si>
  <si>
    <t>兄弟鸽舍联盟-董青虎</t>
  </si>
  <si>
    <t>万宏天鸽-姚占江</t>
  </si>
  <si>
    <t>知行合一鸽舍-白杨</t>
  </si>
  <si>
    <t>005679</t>
  </si>
  <si>
    <t>李新宅</t>
  </si>
  <si>
    <t>振宇鸽舍-杨玉洪</t>
  </si>
  <si>
    <t>中国广顺鸽业-李广</t>
  </si>
  <si>
    <t>005682</t>
  </si>
  <si>
    <t>上海名流鸽舍-程晶伟</t>
  </si>
  <si>
    <t>005686</t>
  </si>
  <si>
    <t>于海瑞+魏计明</t>
  </si>
  <si>
    <t>005687</t>
  </si>
  <si>
    <t>郭令令</t>
  </si>
  <si>
    <t>赛鸽超市-程大刚</t>
  </si>
  <si>
    <t>金城丰羽-李加文</t>
  </si>
  <si>
    <t>浩林鸽舍-张宪波</t>
  </si>
  <si>
    <t>河东飞龙-李岩</t>
  </si>
  <si>
    <t>高俊言</t>
  </si>
  <si>
    <t>华泰鸽业-李伟</t>
  </si>
  <si>
    <t>续写辉煌-续越晓</t>
  </si>
  <si>
    <t>005698</t>
  </si>
  <si>
    <t>壹佰鸽业-黄风文</t>
  </si>
  <si>
    <t>金龙湾鸽舍-解西龙+陆相岭</t>
  </si>
  <si>
    <t>天宇鸽舍郭加安+赵吉胜+索传争</t>
  </si>
  <si>
    <t>中天A舍-侯文涛</t>
  </si>
  <si>
    <t>翔鹏鸽舍-耿建飞</t>
  </si>
  <si>
    <t>新新鸽舍+李现克</t>
  </si>
  <si>
    <t>高京敏+张硕</t>
  </si>
  <si>
    <t>邢兰贵</t>
  </si>
  <si>
    <t>老振鸽舍-吴月振</t>
  </si>
  <si>
    <t>山东凤顺鸽业-宋国栋</t>
  </si>
  <si>
    <t>005718</t>
  </si>
  <si>
    <t>凤伟鸽舍-贾兴伟</t>
  </si>
  <si>
    <t>正翔鸿运团队-李广正</t>
  </si>
  <si>
    <t>山东乐陵</t>
  </si>
  <si>
    <t>005722</t>
  </si>
  <si>
    <t>白灿鸽业-陈守薛</t>
  </si>
  <si>
    <t>雍翔鸽舍-庞义强</t>
  </si>
  <si>
    <t>邹城市信鸽协会-秦佑峰</t>
  </si>
  <si>
    <t>005729</t>
  </si>
  <si>
    <t>京苏沪联盟-张建</t>
  </si>
  <si>
    <t>双翼鸽舍-赵向军</t>
  </si>
  <si>
    <t>闫乐勇+周德义</t>
  </si>
  <si>
    <t>张真</t>
  </si>
  <si>
    <t>峰华鸽舍-彭文峰</t>
  </si>
  <si>
    <t>005756</t>
  </si>
  <si>
    <t>徐氏赛鸽-徐传波</t>
  </si>
  <si>
    <t>曹大彪</t>
  </si>
  <si>
    <t>005758</t>
  </si>
  <si>
    <t>远东赛鸽-许书国</t>
  </si>
  <si>
    <t>金泽鸽舍-刘晶</t>
  </si>
  <si>
    <t>欧武</t>
  </si>
  <si>
    <t>玉森鸽舍嗷嗷飞-刘华彬</t>
  </si>
  <si>
    <t>005766</t>
  </si>
  <si>
    <t>蓝天鸽舍-王建营</t>
  </si>
  <si>
    <t>金鹰鸽舍-赵性兵+陈启良</t>
  </si>
  <si>
    <t>005768</t>
  </si>
  <si>
    <t>欣怡鸽舍-刘士龙</t>
  </si>
  <si>
    <t>河北博野</t>
  </si>
  <si>
    <t>005769</t>
  </si>
  <si>
    <t>陈熠博</t>
  </si>
  <si>
    <t>005771</t>
  </si>
  <si>
    <t>李亚坤</t>
  </si>
  <si>
    <t>逢赢鸽舍-王晓斌+王东飞</t>
  </si>
  <si>
    <t>山东润群-马英博</t>
  </si>
  <si>
    <t>邱凤国</t>
  </si>
  <si>
    <t>天地鸽舍-刘建国</t>
  </si>
  <si>
    <t>005780</t>
  </si>
  <si>
    <t>聚冠唐韩磊+张勇</t>
  </si>
  <si>
    <t>花天祥云-兰云涛+小群</t>
  </si>
  <si>
    <t>005783</t>
  </si>
  <si>
    <t>重恩鸽业-刘华</t>
  </si>
  <si>
    <t>005785</t>
  </si>
  <si>
    <t>杨振</t>
  </si>
  <si>
    <t>陈敏利+陆正城</t>
  </si>
  <si>
    <t>安徽大渡口</t>
  </si>
  <si>
    <t>005787</t>
  </si>
  <si>
    <t>华帝赛鸽-刘保华</t>
  </si>
  <si>
    <t>东洋父子鸽舍-张东军</t>
  </si>
  <si>
    <t>石奇海</t>
  </si>
  <si>
    <t>005792</t>
  </si>
  <si>
    <t>天空勇士鸽缘-张坡</t>
  </si>
  <si>
    <t>平顺鸽舍-贾连平</t>
  </si>
  <si>
    <t>005797</t>
  </si>
  <si>
    <t>齐鲁豪庭俱乐部-徐振</t>
  </si>
  <si>
    <t>博安地产-孙士玉</t>
  </si>
  <si>
    <t>005799</t>
  </si>
  <si>
    <t>田利永</t>
  </si>
  <si>
    <t>崔呈虎</t>
  </si>
  <si>
    <t>005802</t>
  </si>
  <si>
    <t>闫拥军</t>
  </si>
  <si>
    <t>江苏好还来-刘冲+孙伟</t>
  </si>
  <si>
    <t>005808</t>
  </si>
  <si>
    <t>鸿运鸽舍-崔海波</t>
  </si>
  <si>
    <t>孟凡瑞</t>
  </si>
  <si>
    <t>昊天博翔-刘凯+阮俊海</t>
  </si>
  <si>
    <t>方士海</t>
  </si>
  <si>
    <t>兴达购物-孔德彬+葛文霄</t>
  </si>
  <si>
    <t>蚌埠飞鸽-李志斌</t>
  </si>
  <si>
    <t>005818</t>
  </si>
  <si>
    <t>许文龙</t>
  </si>
  <si>
    <t>王彦青</t>
  </si>
  <si>
    <t>泰山建飞-魏国强</t>
  </si>
  <si>
    <t>005821</t>
  </si>
  <si>
    <t>杰冠鸽舍-黄伟杰</t>
  </si>
  <si>
    <t>005822</t>
  </si>
  <si>
    <t>超然鸽舍-赵永超</t>
  </si>
  <si>
    <t>005826</t>
  </si>
  <si>
    <t>戴明山</t>
  </si>
  <si>
    <t>005828</t>
  </si>
  <si>
    <t>正信鸽业-郭印</t>
  </si>
  <si>
    <t>005836</t>
  </si>
  <si>
    <t>京鲁-晓晨+胡怀锋</t>
  </si>
  <si>
    <t>任丘陈海涛</t>
  </si>
  <si>
    <t>张瑞金</t>
  </si>
  <si>
    <t>天龙鸽舍-倪文胜</t>
  </si>
  <si>
    <t>良子赛鸽-米艳良</t>
  </si>
  <si>
    <t>005856</t>
  </si>
  <si>
    <t>常连东</t>
  </si>
  <si>
    <t>北京密云</t>
  </si>
  <si>
    <t>东尊赛鸽联盟-吕明</t>
  </si>
  <si>
    <t>005859</t>
  </si>
  <si>
    <t>健鑫鸽舍-张建+杨磊</t>
  </si>
  <si>
    <t>凤鸣鸽舍-张凤鸣</t>
  </si>
  <si>
    <t>贤达鸽舍-郭崇良</t>
  </si>
  <si>
    <t>安徽五河</t>
  </si>
  <si>
    <t>王勇</t>
  </si>
  <si>
    <t>北京通大鸽舍-宋希阳</t>
  </si>
  <si>
    <t>王保珠</t>
  </si>
  <si>
    <t>天顺人和-尹东朝</t>
  </si>
  <si>
    <t>邯城鸽苑-柳峰</t>
  </si>
  <si>
    <t>洛崧鸽舍-寇明伟</t>
  </si>
  <si>
    <t>广西北海</t>
  </si>
  <si>
    <t>张学斌</t>
  </si>
  <si>
    <t>怡园鸽舍-保建国</t>
  </si>
  <si>
    <t>天元赛鸽-石中杰</t>
  </si>
  <si>
    <t>魏树青</t>
  </si>
  <si>
    <t>叶绥波</t>
  </si>
  <si>
    <t>李金路+孟庆才</t>
  </si>
  <si>
    <t>005880</t>
  </si>
  <si>
    <t>魏作进</t>
  </si>
  <si>
    <t>河北勇士鸽舍-赵京士</t>
  </si>
  <si>
    <t>005882</t>
  </si>
  <si>
    <t>赵周全</t>
  </si>
  <si>
    <t>张成新</t>
  </si>
  <si>
    <t>张新海</t>
  </si>
  <si>
    <t>铭玚鸽舍-孙振旭+徐敏坤</t>
  </si>
  <si>
    <t>吴家雷</t>
  </si>
  <si>
    <t>新疆独山子</t>
  </si>
  <si>
    <t>鹏轩赛鸽-尹彭轩</t>
  </si>
  <si>
    <t>胜鸽大队-李全胜</t>
  </si>
  <si>
    <t>19号鸽舍-于宝强</t>
  </si>
  <si>
    <t>龙达鸽舍-王志龙</t>
  </si>
  <si>
    <t>张洪军+桑勇利</t>
  </si>
  <si>
    <t>董占德</t>
  </si>
  <si>
    <t>005899</t>
  </si>
  <si>
    <t>永和鸽舍-张栋来+王朝阳</t>
  </si>
  <si>
    <t>么海涛</t>
  </si>
  <si>
    <t>马世华</t>
  </si>
  <si>
    <t>上海老三鸽舍-陆金汪</t>
  </si>
  <si>
    <t>005908</t>
  </si>
  <si>
    <t>司华平</t>
  </si>
  <si>
    <t>陆明</t>
  </si>
  <si>
    <t>田地+辛忠胜</t>
  </si>
  <si>
    <t>新疆飞虎战队-黄新文</t>
  </si>
  <si>
    <t>全顺鸽舍-王培虎</t>
  </si>
  <si>
    <t>王慧洁</t>
  </si>
  <si>
    <t>005918</t>
  </si>
  <si>
    <t>成明鸽舍-侯长成</t>
  </si>
  <si>
    <t>庞永军</t>
  </si>
  <si>
    <t>005928</t>
  </si>
  <si>
    <t>彭效刚</t>
  </si>
  <si>
    <t>申金锁</t>
  </si>
  <si>
    <t>翔冠赛鸽-李玉升</t>
  </si>
  <si>
    <t>杨兆佳</t>
  </si>
  <si>
    <t>三易赛鸽-汤继政</t>
  </si>
  <si>
    <t>侯艳超</t>
  </si>
  <si>
    <t>005956</t>
  </si>
  <si>
    <t>赵维强</t>
  </si>
  <si>
    <t>王学正</t>
  </si>
  <si>
    <t>曹建民</t>
  </si>
  <si>
    <t>凯得丰+晋峰-郑凯俊</t>
  </si>
  <si>
    <t>侯翔</t>
  </si>
  <si>
    <t>005966</t>
  </si>
  <si>
    <t>李智勇</t>
  </si>
  <si>
    <t>沈文俊</t>
  </si>
  <si>
    <t>北京蓝鸠鸽舍-魏广升</t>
  </si>
  <si>
    <t>005969</t>
  </si>
  <si>
    <t>世无双-李金和</t>
  </si>
  <si>
    <t>005976</t>
  </si>
  <si>
    <t>许永亮-潘立光</t>
  </si>
  <si>
    <t>锦程鸽舍-李彦华</t>
  </si>
  <si>
    <t>正辉鸽业-申路军</t>
  </si>
  <si>
    <t>友仁鸽舍-张继贵</t>
  </si>
  <si>
    <t>湖北蕲州</t>
  </si>
  <si>
    <t>张保荣</t>
  </si>
  <si>
    <t>005981</t>
  </si>
  <si>
    <t>白勇</t>
  </si>
  <si>
    <t>北京西城</t>
  </si>
  <si>
    <t>武利双</t>
  </si>
  <si>
    <t>005983</t>
  </si>
  <si>
    <t>飞冠鸽舍-户勇飞</t>
  </si>
  <si>
    <t>小兵鸽舍-曹洪兵</t>
  </si>
  <si>
    <t>天柱鸽业-徐明岐</t>
  </si>
  <si>
    <t>王秀峰</t>
  </si>
  <si>
    <t>005988</t>
  </si>
  <si>
    <t>卜一鸣</t>
  </si>
  <si>
    <t>万利达鸽舍-石万利</t>
  </si>
  <si>
    <t>卞大钧+王金龙</t>
  </si>
  <si>
    <t>驭风赛鸽-邓有军</t>
  </si>
  <si>
    <t>158鸽舍+孙立朋</t>
  </si>
  <si>
    <t>005993</t>
  </si>
  <si>
    <t>统一A舍-边磊</t>
  </si>
  <si>
    <t>陈东杰</t>
  </si>
  <si>
    <t>贾广成</t>
  </si>
  <si>
    <t>新疆乌苏</t>
  </si>
  <si>
    <t>刘会平</t>
  </si>
  <si>
    <t>蓝淼化工-杨洪增</t>
  </si>
  <si>
    <t>常山战鸽-王乐乐</t>
  </si>
  <si>
    <t>568鸽舍-张伟</t>
  </si>
  <si>
    <t>博雅翔冠+王志强</t>
  </si>
  <si>
    <t>铂添鸽舍-马文光</t>
  </si>
  <si>
    <t>泗阳力星鸽舍-翟卫东</t>
  </si>
  <si>
    <t>显忆赛鸽-林红</t>
  </si>
  <si>
    <t>006007</t>
  </si>
  <si>
    <t>167鸽业+超弟信鸽-马绍彬</t>
  </si>
  <si>
    <t>北京云中鸽营-许进忠</t>
  </si>
  <si>
    <t>辉辉鸽舍-孙景辉</t>
  </si>
  <si>
    <t>一笑鸽园-梁亚军</t>
  </si>
  <si>
    <t>荣华鸽舍-王荣华</t>
  </si>
  <si>
    <t>薛业亮</t>
  </si>
  <si>
    <t>爱森鸽舍-米海冲</t>
  </si>
  <si>
    <t>李会哲</t>
  </si>
  <si>
    <t>上海牛牛-鲍红明</t>
  </si>
  <si>
    <t>栗国平+魏立龙</t>
  </si>
  <si>
    <t>006018</t>
  </si>
  <si>
    <t>铭伟鸽业-姜洪伟</t>
  </si>
  <si>
    <t>006019</t>
  </si>
  <si>
    <t>李四远</t>
  </si>
  <si>
    <t>成龙鸽业-张兆庆</t>
  </si>
  <si>
    <t>张亚硕</t>
  </si>
  <si>
    <t>海东友谊鸽舍-马伟龙+妥忠</t>
  </si>
  <si>
    <t>青海海东</t>
  </si>
  <si>
    <t>006028</t>
  </si>
  <si>
    <t>运翔赛鸽087+韩松鸽具-韩小松</t>
  </si>
  <si>
    <t>河南临颍</t>
  </si>
  <si>
    <t>李伟平</t>
  </si>
  <si>
    <t>吸金鸽舍-李新娟</t>
  </si>
  <si>
    <t>006033</t>
  </si>
  <si>
    <t>胜道阁-许美言</t>
  </si>
  <si>
    <t>006036</t>
  </si>
  <si>
    <t>山西宏宇鸽舍-宇文智及</t>
  </si>
  <si>
    <t>冀鲁传奇-叶希军</t>
  </si>
  <si>
    <t>006038</t>
  </si>
  <si>
    <t>李建中</t>
  </si>
  <si>
    <t>梓通绿化-王辉</t>
  </si>
  <si>
    <t>006050</t>
  </si>
  <si>
    <t>京钰赛鸽-任鹏伟</t>
  </si>
  <si>
    <t>陈雪姣</t>
  </si>
  <si>
    <t>006056</t>
  </si>
  <si>
    <t>嘉兴鸽舍-吴志广</t>
  </si>
  <si>
    <t>006058</t>
  </si>
  <si>
    <t>棋山鸽苑-尚宪民</t>
  </si>
  <si>
    <t>山东莱钢</t>
  </si>
  <si>
    <t>甩哥-李江峰</t>
  </si>
  <si>
    <t>006060</t>
  </si>
  <si>
    <t>芙蓉渔乐园-马金国</t>
  </si>
  <si>
    <t>李如才</t>
  </si>
  <si>
    <t>006062</t>
  </si>
  <si>
    <t>河北神羽-刘丽波</t>
  </si>
  <si>
    <t>杨风武</t>
  </si>
  <si>
    <t>006067</t>
  </si>
  <si>
    <t>赵万忠</t>
  </si>
  <si>
    <t>王建港</t>
  </si>
  <si>
    <t>长冠鸽业-王亚东</t>
  </si>
  <si>
    <t>祥林鸽舍-赵吉永</t>
  </si>
  <si>
    <t>张传忠</t>
  </si>
  <si>
    <t>006078</t>
  </si>
  <si>
    <t>祥云甲天下-王春雷</t>
  </si>
  <si>
    <t>保顺鸽舍-汪保顺</t>
  </si>
  <si>
    <t>泰山军政鸽舍-高军政</t>
  </si>
  <si>
    <t>006081</t>
  </si>
  <si>
    <t>张凯勇</t>
  </si>
  <si>
    <t>006082</t>
  </si>
  <si>
    <t>杰翔连冠-秦玉杰</t>
  </si>
  <si>
    <t>小金牛联队+锋润锯业-赵蒙</t>
  </si>
  <si>
    <t>杭轩鸽业-高倩</t>
  </si>
  <si>
    <t>006086</t>
  </si>
  <si>
    <t>鑫翼翔厵鸽舍+张立群</t>
  </si>
  <si>
    <t>天意鸽苑-曹春永+王军</t>
  </si>
  <si>
    <t>006088</t>
  </si>
  <si>
    <t>杨中磊+贾宗站+王德玉</t>
  </si>
  <si>
    <t>006089</t>
  </si>
  <si>
    <t>叮叮团队-何丁</t>
  </si>
  <si>
    <t>大太阳鸽舍-王鸿</t>
  </si>
  <si>
    <t>006096</t>
  </si>
  <si>
    <t>弓海洋</t>
  </si>
  <si>
    <t>陕西咸阳</t>
  </si>
  <si>
    <t>006098</t>
  </si>
  <si>
    <t>李英才</t>
  </si>
  <si>
    <t>大陆鸽舍-李文陆</t>
  </si>
  <si>
    <t>杨占波+王少飞</t>
  </si>
  <si>
    <t>周建勇</t>
  </si>
  <si>
    <t>翟永健</t>
  </si>
  <si>
    <t>济南翔森鸽业-张和良</t>
  </si>
  <si>
    <t>顺利鸽业-武俊利</t>
  </si>
  <si>
    <t>曹建利</t>
  </si>
  <si>
    <t>006108</t>
  </si>
  <si>
    <t>李岩磊</t>
  </si>
  <si>
    <t>006110</t>
  </si>
  <si>
    <t>衡达电器-王大成</t>
  </si>
  <si>
    <t>李强+子奥鸽舍</t>
  </si>
  <si>
    <t>华龙鸽-颜阿山</t>
  </si>
  <si>
    <t>飞天鸽舍-张立新</t>
  </si>
  <si>
    <t>施小卫</t>
  </si>
  <si>
    <t>006116</t>
  </si>
  <si>
    <t>晨翔鸽舍-赵红果</t>
  </si>
  <si>
    <t>张宝明</t>
  </si>
  <si>
    <t>金冠鸽舍-刘跃广</t>
  </si>
  <si>
    <t>山西花园鸽舍-潘伟</t>
  </si>
  <si>
    <t>张松</t>
  </si>
  <si>
    <t>甘川鸽舍-张德亮</t>
  </si>
  <si>
    <t>上海聚义厅-王韡</t>
  </si>
  <si>
    <t>006126</t>
  </si>
  <si>
    <t>经典赛鸽-姜传俊+姜传勇</t>
  </si>
  <si>
    <t>006128</t>
  </si>
  <si>
    <t>钱势金生-杨志刚</t>
  </si>
  <si>
    <t>恩城父子鸽舍-麻贵龙</t>
  </si>
  <si>
    <t>杨双印</t>
  </si>
  <si>
    <t>天合赛鸽-张福利</t>
  </si>
  <si>
    <t>006136</t>
  </si>
  <si>
    <t>赵乐强</t>
  </si>
  <si>
    <t>006138</t>
  </si>
  <si>
    <t>王海龙</t>
  </si>
  <si>
    <t>四川绵阳</t>
  </si>
  <si>
    <t>006143</t>
  </si>
  <si>
    <t>飞鹰鸽舍-王文胜</t>
  </si>
  <si>
    <t>郅建宁</t>
  </si>
  <si>
    <t>朱延路</t>
  </si>
  <si>
    <t>6158鸽舍-郭娟</t>
  </si>
  <si>
    <t>006161</t>
  </si>
  <si>
    <t>伯爵赛鸽-孙筱筱</t>
  </si>
  <si>
    <t>河南固始</t>
  </si>
  <si>
    <t>天下龙游-吴黎明</t>
  </si>
  <si>
    <t>006165</t>
  </si>
  <si>
    <t>陈广兴</t>
  </si>
  <si>
    <t>北京恒凯鸽业-谢爱文</t>
  </si>
  <si>
    <t>军艺鸽苑-刘如意</t>
  </si>
  <si>
    <t>闫宏杰</t>
  </si>
  <si>
    <t>胥卫星</t>
  </si>
  <si>
    <t>006172</t>
  </si>
  <si>
    <t>卢根明</t>
  </si>
  <si>
    <t>丽建赛鸽-宋国民</t>
  </si>
  <si>
    <t>建业鸽舍-李荣生</t>
  </si>
  <si>
    <t>鸽缘19鸽舍-欧阳明</t>
  </si>
  <si>
    <t>006180</t>
  </si>
  <si>
    <t>锐翔胜-佘伏安</t>
  </si>
  <si>
    <t>006181</t>
  </si>
  <si>
    <t>颜廷孜</t>
  </si>
  <si>
    <t>青怡居-许若龙</t>
  </si>
  <si>
    <t>鹏程鸽舍-王玉鹏</t>
  </si>
  <si>
    <t>杨晓淞+王洪涛</t>
  </si>
  <si>
    <t>马修业</t>
  </si>
  <si>
    <t>勇峰鸽业刘勇+韩振华</t>
  </si>
  <si>
    <t>006189</t>
  </si>
  <si>
    <t>冷铁虎</t>
  </si>
  <si>
    <t>凯旋鸽苑-庄高</t>
  </si>
  <si>
    <t>曹杰</t>
  </si>
  <si>
    <t>潘福贵</t>
  </si>
  <si>
    <t>006193</t>
  </si>
  <si>
    <t>黄振龙</t>
  </si>
  <si>
    <t>006195</t>
  </si>
  <si>
    <t>金羽一鸣-刘英灿</t>
  </si>
  <si>
    <t>恩城鸽舍-洪印荣</t>
  </si>
  <si>
    <t>陈昌琦</t>
  </si>
  <si>
    <t>山东莒县</t>
  </si>
  <si>
    <t>田慧</t>
  </si>
  <si>
    <t>006199</t>
  </si>
  <si>
    <t>泓建团队-崔建伟</t>
  </si>
  <si>
    <t>河南洛阳</t>
  </si>
  <si>
    <t>王家新</t>
  </si>
  <si>
    <t>赵向波</t>
  </si>
  <si>
    <t>006206</t>
  </si>
  <si>
    <t>曹福康</t>
  </si>
  <si>
    <t>006208</t>
  </si>
  <si>
    <t>中国鑫鑫鸽舍-梁小瑞</t>
  </si>
  <si>
    <t>006209</t>
  </si>
  <si>
    <t>王世豪</t>
  </si>
  <si>
    <t>秀琦鸽舍-黄自存</t>
  </si>
  <si>
    <t>王明江</t>
  </si>
  <si>
    <t>李文波</t>
  </si>
  <si>
    <t>御驾亲征-王飞</t>
  </si>
  <si>
    <t>陈魁义</t>
  </si>
  <si>
    <t>006228</t>
  </si>
  <si>
    <t>张军</t>
  </si>
  <si>
    <t>吴淞鸽苑-石磊+陈鹏</t>
  </si>
  <si>
    <t>金鹏鸽舍-胡瑞鹏</t>
  </si>
  <si>
    <t>006236</t>
  </si>
  <si>
    <t>BJ翔天鸽苑-刘国利</t>
  </si>
  <si>
    <t>006238</t>
  </si>
  <si>
    <t>万军鸽苑+安亚强</t>
  </si>
  <si>
    <t>高海宽</t>
  </si>
  <si>
    <t>李希明</t>
  </si>
  <si>
    <t>郭立威+靳阳</t>
  </si>
  <si>
    <t>刘海峰</t>
  </si>
  <si>
    <t>006261</t>
  </si>
  <si>
    <t>张佳兴</t>
  </si>
  <si>
    <t>怡赫宁鸽舍-张国洞</t>
  </si>
  <si>
    <t>午夜神鸽舍-计同林</t>
  </si>
  <si>
    <t>屹翔鸽舍-李柏余+何源</t>
  </si>
  <si>
    <t>泰山将军鸽舍-黄庆连</t>
  </si>
  <si>
    <t>马纪冉</t>
  </si>
  <si>
    <t>梁涛</t>
  </si>
  <si>
    <t>魏升平</t>
  </si>
  <si>
    <t>李正</t>
  </si>
  <si>
    <t>景洪帅</t>
  </si>
  <si>
    <t>宋世忠</t>
  </si>
  <si>
    <t>赵振友</t>
  </si>
  <si>
    <t>爱鸟鸽舍-曹菊</t>
  </si>
  <si>
    <t>翔冠鸽舍-齐书波</t>
  </si>
  <si>
    <t>济潍兄弟鸽舍-邢鹏+王东</t>
  </si>
  <si>
    <t>006292</t>
  </si>
  <si>
    <t>山清水秀自然景观-殷伟</t>
  </si>
  <si>
    <t>顺腾鸽舍-孙源庆</t>
  </si>
  <si>
    <t>竞技鸽舍-李阳阳</t>
  </si>
  <si>
    <t>中正房产-刘希广</t>
  </si>
  <si>
    <t>瑞翔赛鸽-寻春瑞</t>
  </si>
  <si>
    <t>宏杰钢管-吴振虎</t>
  </si>
  <si>
    <t>辉煌赛鸽俱乐部-刘洪桥</t>
  </si>
  <si>
    <t>伊凡鸽舍-张建辉</t>
  </si>
  <si>
    <t>宇翔百胜-张磊</t>
  </si>
  <si>
    <t>赵国利+赵状状</t>
  </si>
  <si>
    <t>王岩</t>
  </si>
  <si>
    <t>北京延庆</t>
  </si>
  <si>
    <t>超帅鸽业-崔顺礼</t>
  </si>
  <si>
    <t>原氏兄弟赛鸽-原宝贵</t>
  </si>
  <si>
    <t>泰山金羽-赵衍宁</t>
  </si>
  <si>
    <t>006325</t>
  </si>
  <si>
    <t>张林</t>
  </si>
  <si>
    <t>天赋吉运-常震东</t>
  </si>
  <si>
    <t>006327</t>
  </si>
  <si>
    <t>马园香料行-马金民</t>
  </si>
  <si>
    <t>金戈铁马-曹红军</t>
  </si>
  <si>
    <t>浙江诸暨</t>
  </si>
  <si>
    <t>006333</t>
  </si>
  <si>
    <t>单东军+郑建超</t>
  </si>
  <si>
    <t>无为鸽舍-蒋克俊</t>
  </si>
  <si>
    <t>桃园鸽舍-臧言亮+周应楼</t>
  </si>
  <si>
    <t>魏县漳南赛鸽俱乐部-葛兆普</t>
  </si>
  <si>
    <t>孙仁庆</t>
  </si>
  <si>
    <t>AB兴兴鸽舍-罗守国</t>
  </si>
  <si>
    <t>006356</t>
  </si>
  <si>
    <t>帅鸽缘-张帅</t>
  </si>
  <si>
    <t>006358</t>
  </si>
  <si>
    <t>段连军</t>
  </si>
  <si>
    <t>王天猛</t>
  </si>
  <si>
    <t>潘晓东</t>
  </si>
  <si>
    <t>877鸽舍-姜丙昌</t>
  </si>
  <si>
    <t>定远光速赛鸽-陈炳亮</t>
  </si>
  <si>
    <t>腾宇侧板-冯建光</t>
  </si>
  <si>
    <t>006369</t>
  </si>
  <si>
    <t>张希成</t>
  </si>
  <si>
    <t>同心鸽舍-郑建+王俊杰</t>
  </si>
  <si>
    <t>王永新</t>
  </si>
  <si>
    <t>006378</t>
  </si>
  <si>
    <t>刘兴滨</t>
  </si>
  <si>
    <t>峻源居-李立明</t>
  </si>
  <si>
    <t>天一高鸽-高永良</t>
  </si>
  <si>
    <t>006381</t>
  </si>
  <si>
    <t>赵立卫</t>
  </si>
  <si>
    <t>宏胜鸽苑-张保生</t>
  </si>
  <si>
    <t>玉清赛鸽-宋玉</t>
  </si>
  <si>
    <t>常山凯旋-樊永伟</t>
  </si>
  <si>
    <t>张学光</t>
  </si>
  <si>
    <t>006391</t>
  </si>
  <si>
    <t>丁新亭</t>
  </si>
  <si>
    <t>三建门业及建强</t>
  </si>
  <si>
    <t>006396</t>
  </si>
  <si>
    <t>谢志刚</t>
  </si>
  <si>
    <t>三二鸽舍-张立波</t>
  </si>
  <si>
    <t>006398</t>
  </si>
  <si>
    <t>铭冠鸽舍-刘栋茂+祝建波</t>
  </si>
  <si>
    <t>006399</t>
  </si>
  <si>
    <t>鑫珂鸽舍-孙明国</t>
  </si>
  <si>
    <t>曹天义</t>
  </si>
  <si>
    <t>006418</t>
  </si>
  <si>
    <t>山西旺旺-田云旺</t>
  </si>
  <si>
    <t>恒宇信鸽-王庆峰</t>
  </si>
  <si>
    <t>程学路</t>
  </si>
  <si>
    <t>陈冲+河北王斌</t>
  </si>
  <si>
    <t>索传强</t>
  </si>
  <si>
    <t>云龙鸽舍-李维清</t>
  </si>
  <si>
    <t>金海赛鸽-潘森</t>
  </si>
  <si>
    <t>天马鸽业-游永会</t>
  </si>
  <si>
    <t>王素华</t>
  </si>
  <si>
    <t>006516</t>
  </si>
  <si>
    <t>赵延涛</t>
  </si>
  <si>
    <t>盛世伟业-刘伟</t>
  </si>
  <si>
    <t>006518</t>
  </si>
  <si>
    <t>得鑫鸽舍-刘爱军</t>
  </si>
  <si>
    <t>006519</t>
  </si>
  <si>
    <t>王思伍</t>
  </si>
  <si>
    <t>卢刚昌</t>
  </si>
  <si>
    <t>吉友赛鸽-董吉友</t>
  </si>
  <si>
    <t>一小口-郑洋</t>
  </si>
  <si>
    <t>鑫悦鸽舍-王立全</t>
  </si>
  <si>
    <t>新疆和田</t>
  </si>
  <si>
    <t>宏峰鸽舍-任国峰</t>
  </si>
  <si>
    <t>006529</t>
  </si>
  <si>
    <t>振兴中华育翔中心-王振</t>
  </si>
  <si>
    <t>翔和-苏广麒</t>
  </si>
  <si>
    <t>鹏诚鸽舍-张诚</t>
  </si>
  <si>
    <t>条子鸽舍-董路远</t>
  </si>
  <si>
    <t>王智斌+郗玉刚</t>
  </si>
  <si>
    <t>006543</t>
  </si>
  <si>
    <t>张爱军</t>
  </si>
  <si>
    <t>006550</t>
  </si>
  <si>
    <t>陈舒江</t>
  </si>
  <si>
    <t>006551</t>
  </si>
  <si>
    <t>张进良</t>
  </si>
  <si>
    <t>闫焕焕</t>
  </si>
  <si>
    <t>006556</t>
  </si>
  <si>
    <t>王晓杰</t>
  </si>
  <si>
    <t>中通赛鸽-郭林</t>
  </si>
  <si>
    <t>006558</t>
  </si>
  <si>
    <t>张天豪</t>
  </si>
  <si>
    <t>云翔鸽业-张军</t>
  </si>
  <si>
    <t>乘风破雲-唐晓伟+石凯</t>
  </si>
  <si>
    <t>006566</t>
  </si>
  <si>
    <t>八十万禁军教头-张林</t>
  </si>
  <si>
    <t>天津芦名-王亮</t>
  </si>
  <si>
    <t>云龙轩鸽业-赵来云</t>
  </si>
  <si>
    <t>双一鸽业-闫凌海</t>
  </si>
  <si>
    <t>曾玉兵+陈圣国</t>
  </si>
  <si>
    <t>甘肃</t>
  </si>
  <si>
    <t>006577</t>
  </si>
  <si>
    <t>天赐鸽缘-王凯敏</t>
  </si>
  <si>
    <t>006578</t>
  </si>
  <si>
    <t>721赛鸽-单继康</t>
  </si>
  <si>
    <t>正大光明-王涛</t>
  </si>
  <si>
    <t>聂胜军</t>
  </si>
  <si>
    <t>丹家赛鸽-石化斌</t>
  </si>
  <si>
    <t>天兴赛鸽-李超</t>
  </si>
  <si>
    <t>周广文</t>
  </si>
  <si>
    <t>黑马联盟-杨志勇</t>
  </si>
  <si>
    <t>006586</t>
  </si>
  <si>
    <t>苏大鹏</t>
  </si>
  <si>
    <t>006587</t>
  </si>
  <si>
    <t>张致富</t>
  </si>
  <si>
    <t>鸿润鸽苑-左洪强+刘学廷</t>
  </si>
  <si>
    <t>北京乐迪鸽业-冯艳明</t>
  </si>
  <si>
    <t>日月鸽舍-窦连月</t>
  </si>
  <si>
    <t>晋翔赛鸽A-闫斌</t>
  </si>
  <si>
    <t>006600</t>
  </si>
  <si>
    <t>刘香珠</t>
  </si>
  <si>
    <t>苍白鸽舍-刘双魁</t>
  </si>
  <si>
    <t>006602</t>
  </si>
  <si>
    <t>杜利君</t>
  </si>
  <si>
    <t>新疆军人鸽舍张伟杰+魏建龙</t>
  </si>
  <si>
    <t>新疆博乐</t>
  </si>
  <si>
    <t>郭立增</t>
  </si>
  <si>
    <t>北京朝阳乔治鸽舍-谢士柱+周玉春</t>
  </si>
  <si>
    <t>张月涛</t>
  </si>
  <si>
    <t>翼术人生-曹永斌</t>
  </si>
  <si>
    <t>006612</t>
  </si>
  <si>
    <t>中华快鸽-鲁东伟+高齐</t>
  </si>
  <si>
    <t>河南兰考</t>
  </si>
  <si>
    <t>山东金玉堃城鸽业-刘传玉</t>
  </si>
  <si>
    <t>夏红星</t>
  </si>
  <si>
    <t>李华珍</t>
  </si>
  <si>
    <t>006619</t>
  </si>
  <si>
    <t>傲翔蓝天-刘傲华</t>
  </si>
  <si>
    <t>迪迪赛鸽+李帅</t>
  </si>
  <si>
    <t>启航鸽舍-李俊行</t>
  </si>
  <si>
    <t>006622</t>
  </si>
  <si>
    <t>王康+刘岩</t>
  </si>
  <si>
    <t>董洋+霍文祺</t>
  </si>
  <si>
    <t>飞波永翔-史晓波+张乐飞</t>
  </si>
  <si>
    <t>006636</t>
  </si>
  <si>
    <t>中国梦-黄烨</t>
  </si>
  <si>
    <t>006638</t>
  </si>
  <si>
    <t>翱羽鸽苑祝松松+祝灿</t>
  </si>
  <si>
    <t>张明学+魏迎春</t>
  </si>
  <si>
    <t>亮缘子杰赛鸽+秦永红</t>
  </si>
  <si>
    <t>飞越鸽舍-吴庆存</t>
  </si>
  <si>
    <t>中国京源-满绍昆</t>
  </si>
  <si>
    <t>006656</t>
  </si>
  <si>
    <t>金城鸽苑-朱建旺</t>
  </si>
  <si>
    <t>河北高唐</t>
  </si>
  <si>
    <t>006658</t>
  </si>
  <si>
    <t>源丰钢铁-赵法增</t>
  </si>
  <si>
    <t>006659</t>
  </si>
  <si>
    <t>崔建明</t>
  </si>
  <si>
    <t>恒威鸽业-张砚舟</t>
  </si>
  <si>
    <t>苏树华</t>
  </si>
  <si>
    <t>辉煌鸽舍-王建辉</t>
  </si>
  <si>
    <t>先锋领航-李光</t>
  </si>
  <si>
    <t>鑫聚源-解俊振+朱丙考</t>
  </si>
  <si>
    <t>李玉成</t>
  </si>
  <si>
    <t>兄弟鸽舍-张永</t>
  </si>
  <si>
    <t>黄埔联队+胡良</t>
  </si>
  <si>
    <t>骅利电动-李振</t>
  </si>
  <si>
    <t>006672</t>
  </si>
  <si>
    <t>杨国军+李书林</t>
  </si>
  <si>
    <t>韩氏鸽舍-韩荣荣</t>
  </si>
  <si>
    <t>林熙鸽苑-高吉林</t>
  </si>
  <si>
    <t>东方红鸽舍-丁桂琴</t>
  </si>
  <si>
    <t>胡国良</t>
  </si>
  <si>
    <t>006679</t>
  </si>
  <si>
    <t>张磊+张艳兵</t>
  </si>
  <si>
    <t>006680</t>
  </si>
  <si>
    <t>领龙翔冠-李洋</t>
  </si>
  <si>
    <t>006682</t>
  </si>
  <si>
    <t>追风+李飞</t>
  </si>
  <si>
    <t>李树虎</t>
  </si>
  <si>
    <t>006685</t>
  </si>
  <si>
    <t>中国红-邓保红</t>
  </si>
  <si>
    <t>006686</t>
  </si>
  <si>
    <t>山东冠霖公棚-刘莉</t>
  </si>
  <si>
    <t>帅鸽鸽苑-于永帅</t>
  </si>
  <si>
    <t>凌志实战+龍系家园-阚吉斌</t>
  </si>
  <si>
    <t>锦标鸽舍-郑增祥</t>
  </si>
  <si>
    <t>昊通鸽舍-赵虎</t>
  </si>
  <si>
    <t>北方鑫翔-赵克凡</t>
  </si>
  <si>
    <t>006692</t>
  </si>
  <si>
    <t>宇环红运鼎轩公茂同+林学勇</t>
  </si>
  <si>
    <t>睿祺鸽舍-靳发</t>
  </si>
  <si>
    <t>宋氏鸽业-宋渤+宋秋香</t>
  </si>
  <si>
    <t>006698</t>
  </si>
  <si>
    <t>怡诺赛鸽-徐红娇+徐少华</t>
  </si>
  <si>
    <t>四季海棠-艾忠强+艾勇</t>
  </si>
  <si>
    <t>强强鸽舍-周燕强</t>
  </si>
  <si>
    <t>刘吉凯</t>
  </si>
  <si>
    <t>006706</t>
  </si>
  <si>
    <t>宇淼鸽舍-聂卫彬</t>
  </si>
  <si>
    <t>成事在天-赵峰</t>
  </si>
  <si>
    <t>006708</t>
  </si>
  <si>
    <t>张秋强</t>
  </si>
  <si>
    <t>范海勇</t>
  </si>
  <si>
    <t>006712</t>
  </si>
  <si>
    <t>南玉七皇张意天+张意晗</t>
  </si>
  <si>
    <t>龙胜九州-李大龙</t>
  </si>
  <si>
    <t>006716</t>
  </si>
  <si>
    <t>徐刚</t>
  </si>
  <si>
    <t>006717</t>
  </si>
  <si>
    <t>魏洪干</t>
  </si>
  <si>
    <t>薪业鸽舍+陈志有</t>
  </si>
  <si>
    <t>006719</t>
  </si>
  <si>
    <t>陆福迁</t>
  </si>
  <si>
    <t>鸽师良友+崔连合</t>
  </si>
  <si>
    <t>006726</t>
  </si>
  <si>
    <t>杨胜庭+朱召利</t>
  </si>
  <si>
    <t>薪业鸽舍+王世龙</t>
  </si>
  <si>
    <t>北京石景山区</t>
  </si>
  <si>
    <t>顾凤来</t>
  </si>
  <si>
    <t>006736</t>
  </si>
  <si>
    <t>天运-赵行飞+赵龙龙</t>
  </si>
  <si>
    <t>决胜千里-耿立建</t>
  </si>
  <si>
    <t>田园一鸣-曹海彬</t>
  </si>
  <si>
    <t>006756</t>
  </si>
  <si>
    <t>冠翔鸽舍-孙高峰</t>
  </si>
  <si>
    <t>李立江+李西江</t>
  </si>
  <si>
    <t>006759</t>
  </si>
  <si>
    <t>上上谦赛鸽-杨彭</t>
  </si>
  <si>
    <t>福欣鸽苑-徐军</t>
  </si>
  <si>
    <t>河北九天-王永朝</t>
  </si>
  <si>
    <t>双杨鸽舍-杨守伟</t>
  </si>
  <si>
    <t>兰花鸽-刘军</t>
  </si>
  <si>
    <t>王峰元</t>
  </si>
  <si>
    <t>翔胜鸽舍-陈利</t>
  </si>
  <si>
    <t>006768</t>
  </si>
  <si>
    <t>康明鸽粮机械-商亮+张宇</t>
  </si>
  <si>
    <t>张著铭</t>
  </si>
  <si>
    <t>璟冠赛鸽-厚江浩</t>
  </si>
  <si>
    <t>006772</t>
  </si>
  <si>
    <t>王洪光</t>
  </si>
  <si>
    <t>刘刚</t>
  </si>
  <si>
    <t>魏其勇</t>
  </si>
  <si>
    <t>闫志强+张哲勇</t>
  </si>
  <si>
    <t>海阔天空-杨洪玉</t>
  </si>
  <si>
    <t>006780</t>
  </si>
  <si>
    <t>杨青元</t>
  </si>
  <si>
    <t>姚尧</t>
  </si>
  <si>
    <t>李璟</t>
  </si>
  <si>
    <t>王旭东</t>
  </si>
  <si>
    <t>安徽天长</t>
  </si>
  <si>
    <t>吴飞元</t>
  </si>
  <si>
    <t>李继宾</t>
  </si>
  <si>
    <t>芳杰鸽舍-刘芳</t>
  </si>
  <si>
    <t>泰山轩羽鸽舍-李金安+杨明星</t>
  </si>
  <si>
    <t>山东腾洋鸽業-路洪涛</t>
  </si>
  <si>
    <t>商丘睢县刘平安</t>
  </si>
  <si>
    <t>冠冠鸽业陈强+二狗</t>
  </si>
  <si>
    <t>山西五台</t>
  </si>
  <si>
    <t>安徽桂冠苑-胡桂林</t>
  </si>
  <si>
    <t>同力鸽舍-张俊宝</t>
  </si>
  <si>
    <t>006802</t>
  </si>
  <si>
    <t>李佳</t>
  </si>
  <si>
    <t>成功鸽舍-裴成功</t>
  </si>
  <si>
    <t>阿布杜黑力力</t>
  </si>
  <si>
    <t>陈尚金+宋青阳</t>
  </si>
  <si>
    <t>神风堂-刘志国+刘德兵</t>
  </si>
  <si>
    <t>海会西鸽-王来祥</t>
  </si>
  <si>
    <t>天依鸽舍-赵国伟</t>
  </si>
  <si>
    <t>006811</t>
  </si>
  <si>
    <t>甲子博</t>
  </si>
  <si>
    <t>京谷鸽舍+赵士雷</t>
  </si>
  <si>
    <t>常年新</t>
  </si>
  <si>
    <t>风语轩-温庆海+张宝东</t>
  </si>
  <si>
    <t>006818</t>
  </si>
  <si>
    <t>忱霄洪运-郑纯洪</t>
  </si>
  <si>
    <t>006819</t>
  </si>
  <si>
    <t>高俊杰</t>
  </si>
  <si>
    <t>鸽飞蓝天-刘付正</t>
  </si>
  <si>
    <t>水生+孙学军</t>
  </si>
  <si>
    <t>恒翔非凡-王宝山</t>
  </si>
  <si>
    <t>李大伟</t>
  </si>
  <si>
    <t>北京周树鸽舍-周树</t>
  </si>
  <si>
    <t>宏翔鸽舍-张立军</t>
  </si>
  <si>
    <t>然然赛鸽-崔建怀</t>
  </si>
  <si>
    <t>睿翔鸽舍-樊祥涛</t>
  </si>
  <si>
    <t>田进顺</t>
  </si>
  <si>
    <t>万柳鸽舍-高旭</t>
  </si>
  <si>
    <t>大众汽配-杨红志</t>
  </si>
  <si>
    <t>峰翰鸽舍-邓峰翰</t>
  </si>
  <si>
    <t>祥瑞金鸽-崔永兴</t>
  </si>
  <si>
    <t>006860</t>
  </si>
  <si>
    <t>北京溯苑鸽业-沈维进+沈维斌</t>
  </si>
  <si>
    <t>宋良松</t>
  </si>
  <si>
    <t>赛品鸽舍-高谦</t>
  </si>
  <si>
    <t>华威鸽舍-朱彦锋</t>
  </si>
  <si>
    <t>王策</t>
  </si>
  <si>
    <t>张强</t>
  </si>
  <si>
    <t>王正钧</t>
  </si>
  <si>
    <t>006871</t>
  </si>
  <si>
    <t>胜祥鸽舍-薛东方</t>
  </si>
  <si>
    <t>君宇鸽舍-谷忠胜</t>
  </si>
  <si>
    <t>王氏父子+曹贺+刘小宝</t>
  </si>
  <si>
    <t>李庆义</t>
  </si>
  <si>
    <t>吉利鸽舍-刘兵</t>
  </si>
  <si>
    <t>晨翔鸽舍-王晨</t>
  </si>
  <si>
    <t>山东煦泰昌-赵庆</t>
  </si>
  <si>
    <t>根柱鸽舍-魏根柱</t>
  </si>
  <si>
    <t>青云鸽舍-陈昆鹏</t>
  </si>
  <si>
    <t>长春AS鸽舍-何勇跃</t>
  </si>
  <si>
    <t>金鹿鸽舍-孟彦臣</t>
  </si>
  <si>
    <t>河北华江-郝玉有</t>
  </si>
  <si>
    <t>赵志龙</t>
  </si>
  <si>
    <t>006890</t>
  </si>
  <si>
    <t>海弈清乐-张海岩</t>
  </si>
  <si>
    <t>胜道·沂蒙山-化书岭</t>
  </si>
  <si>
    <t>高原北斗1987-黄永新</t>
  </si>
  <si>
    <t>甘肃天祝</t>
  </si>
  <si>
    <t>孙玉春</t>
  </si>
  <si>
    <t>拔山超海+张连钟</t>
  </si>
  <si>
    <t>振涛鸽舍-袁振涛</t>
  </si>
  <si>
    <t>羿雯鸽苑-赵猛</t>
  </si>
  <si>
    <t>文轩鸽舍-曲克才</t>
  </si>
  <si>
    <t>吴广帅</t>
  </si>
  <si>
    <t>006922</t>
  </si>
  <si>
    <t>鸿洖赛鸽-黄帅</t>
  </si>
  <si>
    <t>史少杰</t>
  </si>
  <si>
    <t>刘于朋</t>
  </si>
  <si>
    <t>006928</t>
  </si>
  <si>
    <t>武瞾鑫</t>
  </si>
  <si>
    <t>刘秀银</t>
  </si>
  <si>
    <t>黄河赛鸽联队-姜兴凯+张记水+王玉卫</t>
  </si>
  <si>
    <t>闲人鸽舍-岳惠利</t>
  </si>
  <si>
    <t>军义鸽舍-张蒙</t>
  </si>
  <si>
    <t>006956</t>
  </si>
  <si>
    <t>韩府庄园-韩海清</t>
  </si>
  <si>
    <t>晓生-图图-王晓生</t>
  </si>
  <si>
    <t>天津河东</t>
  </si>
  <si>
    <t>今典鸽舍-周克平</t>
  </si>
  <si>
    <t>新疆克拉玛依</t>
  </si>
  <si>
    <t>006960</t>
  </si>
  <si>
    <t>锦开鸽舍-刘小广</t>
  </si>
  <si>
    <t>温朝军+周大露</t>
  </si>
  <si>
    <t>刘涛鸽舍-马亮</t>
  </si>
  <si>
    <t>风生水起-孟超超</t>
  </si>
  <si>
    <t>彬彬鸽舍-卢卫彬</t>
  </si>
  <si>
    <t>沈庆源+宋连生</t>
  </si>
  <si>
    <t>清泉鸽业-张建彬</t>
  </si>
  <si>
    <t>速翔赛鸽俱乐部齐占民</t>
  </si>
  <si>
    <t>闵莎莎</t>
  </si>
  <si>
    <t>006978</t>
  </si>
  <si>
    <t>清徐县信鸽协会-郭俊文</t>
  </si>
  <si>
    <t>006979</t>
  </si>
  <si>
    <t>九六赛鸽-杨闪超</t>
  </si>
  <si>
    <t>006980</t>
  </si>
  <si>
    <t>王庆跃</t>
  </si>
  <si>
    <t>超霞鸽舍-远超</t>
  </si>
  <si>
    <t>秦港鸽舍-秦华涛</t>
  </si>
  <si>
    <t>006983</t>
  </si>
  <si>
    <t>琪琪鸽舍-徐尧欣</t>
  </si>
  <si>
    <t>陈浩</t>
  </si>
  <si>
    <t>006987</t>
  </si>
  <si>
    <t>翔鸽苑-孟祥光</t>
  </si>
  <si>
    <t>世刚鸽业-王世刚</t>
  </si>
  <si>
    <t>闫强</t>
  </si>
  <si>
    <t>006990</t>
  </si>
  <si>
    <t>金鼎翔冠-杨志伟</t>
  </si>
  <si>
    <t>006991</t>
  </si>
  <si>
    <t>河北乐乐鸽舍-金乐乐</t>
  </si>
  <si>
    <t>006992</t>
  </si>
  <si>
    <t>罗建华</t>
  </si>
  <si>
    <t>兴亮鸽舍-徐占岭</t>
  </si>
  <si>
    <t>宋聚强</t>
  </si>
  <si>
    <t>闪翔鸽舍-张培山</t>
  </si>
  <si>
    <t>陈晓丹</t>
  </si>
  <si>
    <t>007000</t>
  </si>
  <si>
    <t>柴雷光</t>
  </si>
  <si>
    <t>007001</t>
  </si>
  <si>
    <t>鹏翔鸽业-孙占宝</t>
  </si>
  <si>
    <t>松荣鸽舍-陆松+张超</t>
  </si>
  <si>
    <t>007006</t>
  </si>
  <si>
    <t>聚丰阁-马现奎</t>
  </si>
  <si>
    <t>007007</t>
  </si>
  <si>
    <t>刘永宏</t>
  </si>
  <si>
    <t>瞬天利鸽业-张廷翊</t>
  </si>
  <si>
    <t>007009</t>
  </si>
  <si>
    <t>闫卫华</t>
  </si>
  <si>
    <t>河南鹿邑</t>
  </si>
  <si>
    <t>银翼赛鸽-郭伟光</t>
  </si>
  <si>
    <t>黑色幽灵-焦松子</t>
  </si>
  <si>
    <t>沧州祥瑞鸽苑-朱静轩</t>
  </si>
  <si>
    <t>郭静</t>
  </si>
  <si>
    <t>尚都鸽舍-刘春保</t>
  </si>
  <si>
    <t>明豪鸽舍-李涛</t>
  </si>
  <si>
    <t>童向利</t>
  </si>
  <si>
    <t>007019</t>
  </si>
  <si>
    <t>飞龙战鸽-闫跃飞</t>
  </si>
  <si>
    <t>无敌战鸽-刘爱水</t>
  </si>
  <si>
    <t>007026</t>
  </si>
  <si>
    <t>二保鸽舍-张润保</t>
  </si>
  <si>
    <t>山西阳曲</t>
  </si>
  <si>
    <t>007028</t>
  </si>
  <si>
    <t>飞元鸽舍-邢秋雨</t>
  </si>
  <si>
    <t>007029</t>
  </si>
  <si>
    <t>荷穆鸽舍-张爱菊</t>
  </si>
  <si>
    <t>007036</t>
  </si>
  <si>
    <t>徐浩</t>
  </si>
  <si>
    <t>007038</t>
  </si>
  <si>
    <t>浩瑜鸽苑-赵浩瑜</t>
  </si>
  <si>
    <t>河南鄢陵</t>
  </si>
  <si>
    <t>寒阳灌溉-张寒</t>
  </si>
  <si>
    <t>007041</t>
  </si>
  <si>
    <t>张立胜</t>
  </si>
  <si>
    <t>吴炳超</t>
  </si>
  <si>
    <t>豫北鸽舍姜丙全</t>
  </si>
  <si>
    <t>褚二飞</t>
  </si>
  <si>
    <t>007058</t>
  </si>
  <si>
    <t>邢兴贵</t>
  </si>
  <si>
    <t>周生雷+戈成猛</t>
  </si>
  <si>
    <t>刘诚+越瑞</t>
  </si>
  <si>
    <t>誉满鸽舍-秦传健+秦法荣</t>
  </si>
  <si>
    <t>007066</t>
  </si>
  <si>
    <t>张传华</t>
  </si>
  <si>
    <t>007067</t>
  </si>
  <si>
    <t>顺达赛鸽-侯卫超</t>
  </si>
  <si>
    <t>007068</t>
  </si>
  <si>
    <t>春风鸽业-王绍坤</t>
  </si>
  <si>
    <t>007069</t>
  </si>
  <si>
    <t>赵永战</t>
  </si>
  <si>
    <t>007071</t>
  </si>
  <si>
    <t>河北皇铭-郭现军</t>
  </si>
  <si>
    <t>刘冰玮</t>
  </si>
  <si>
    <t>马俊</t>
  </si>
  <si>
    <t>江苏吴江</t>
  </si>
  <si>
    <t>007077</t>
  </si>
  <si>
    <t>河北跃翔鸽苑-路建辉</t>
  </si>
  <si>
    <t>007078</t>
  </si>
  <si>
    <t>白建华</t>
  </si>
  <si>
    <t>炬峰鸽舍-徐永军</t>
  </si>
  <si>
    <t>李振雷+郭彬彬+王丽</t>
  </si>
  <si>
    <t>007081</t>
  </si>
  <si>
    <t>安拉之翼-王宝亮</t>
  </si>
  <si>
    <t>007086</t>
  </si>
  <si>
    <t>马世昌</t>
  </si>
  <si>
    <t>春宇鸽舍-赵延春</t>
  </si>
  <si>
    <t>观忠兴鸽业-樊忠良</t>
  </si>
  <si>
    <t>007089</t>
  </si>
  <si>
    <t>郎志强</t>
  </si>
  <si>
    <t>韩志平</t>
  </si>
  <si>
    <t>沈整华</t>
  </si>
  <si>
    <t>智博鸽舍-杨智博+梁胜祥</t>
  </si>
  <si>
    <t>007097</t>
  </si>
  <si>
    <t>波音盛德-张卫东+徐献</t>
  </si>
  <si>
    <t>道森鸽业-张彦军</t>
  </si>
  <si>
    <t>金鲲鹏赛鸽张亚飞+杜青青</t>
  </si>
  <si>
    <t>007102</t>
  </si>
  <si>
    <t>邱文杰</t>
  </si>
  <si>
    <t>鸿运博翔-杲付庆</t>
  </si>
  <si>
    <t>铭冠捷翔-张修伟</t>
  </si>
  <si>
    <t>唐太荣</t>
  </si>
  <si>
    <t>嘉冠鸽舍-王成波</t>
  </si>
  <si>
    <t>金翔家园-刘振祥</t>
  </si>
  <si>
    <t>天之骄捷成-王淑娥</t>
  </si>
  <si>
    <t>007119</t>
  </si>
  <si>
    <t>左飞飞+张伟光</t>
  </si>
  <si>
    <t>梁攀</t>
  </si>
  <si>
    <t>瑞丰鸽舍-高瑞钢</t>
  </si>
  <si>
    <t>昊轩鸽舍-李增普+郭彦龙</t>
  </si>
  <si>
    <t>年年有餘-刘二发</t>
  </si>
  <si>
    <t>冠缘翔胜-苏培霞</t>
  </si>
  <si>
    <t>双鸣鸽舍-李明+田军</t>
  </si>
  <si>
    <t>北京零点-孙承熙+神奇小鸟</t>
  </si>
  <si>
    <t>司宝文</t>
  </si>
  <si>
    <t>007156</t>
  </si>
  <si>
    <t>李华</t>
  </si>
  <si>
    <t>007157</t>
  </si>
  <si>
    <t>定城赛鸽-张振</t>
  </si>
  <si>
    <t>007158</t>
  </si>
  <si>
    <t>兴临鸽业-李明银</t>
  </si>
  <si>
    <t>北京老牛拉破车鸽舍-赵志会</t>
  </si>
  <si>
    <t>007168</t>
  </si>
  <si>
    <t>乐天派-顾净乐+锦妍鸽舍-康世鹏</t>
  </si>
  <si>
    <t>007169</t>
  </si>
  <si>
    <t>杨金成+付春来+白杨</t>
  </si>
  <si>
    <t>007171</t>
  </si>
  <si>
    <t>龙城飞将-赵伟庆</t>
  </si>
  <si>
    <t>鑫航鸽舍-臧士伟</t>
  </si>
  <si>
    <t>007177</t>
  </si>
  <si>
    <t>将军鸽苑-赵序波</t>
  </si>
  <si>
    <t>007178</t>
  </si>
  <si>
    <t>李鑫+李世勇+张洪忠</t>
  </si>
  <si>
    <t>恒尔蛋品批发-李红卫</t>
  </si>
  <si>
    <t>翔胜-李彦洋</t>
  </si>
  <si>
    <t>007181</t>
  </si>
  <si>
    <t>刘宪明</t>
  </si>
  <si>
    <t>007182</t>
  </si>
  <si>
    <t>高忠生</t>
  </si>
  <si>
    <t>飞尔鸽舍-汪卿忠</t>
  </si>
  <si>
    <t>黄金鸽舍-赵吉胜+王强+李开新</t>
  </si>
  <si>
    <t>泰华鸽舍-王俊祥</t>
  </si>
  <si>
    <t>大福鸽舍-李福</t>
  </si>
  <si>
    <t>河北易县</t>
  </si>
  <si>
    <t>张守波</t>
  </si>
  <si>
    <t>鑫舜鸽苑-韩有新</t>
  </si>
  <si>
    <t>007193</t>
  </si>
  <si>
    <t>泉龙泽溪-张延龙</t>
  </si>
  <si>
    <t>万岁军鸽舍-赵新宅</t>
  </si>
  <si>
    <t>大海鸽舍-李斌</t>
  </si>
  <si>
    <t>兴旺鸽苑-张维锴</t>
  </si>
  <si>
    <t>金蝶鸽舍-孙守璞</t>
  </si>
  <si>
    <t>金羽翱翔-常丰勇</t>
  </si>
  <si>
    <t>马荣华</t>
  </si>
  <si>
    <t>007215</t>
  </si>
  <si>
    <t>闫文</t>
  </si>
  <si>
    <t>007216</t>
  </si>
  <si>
    <t>李春福+李伟</t>
  </si>
  <si>
    <t>李炳生+刘振鹏</t>
  </si>
  <si>
    <t>宋学锋</t>
  </si>
  <si>
    <t>007219</t>
  </si>
  <si>
    <t>一品鸽业-王强</t>
  </si>
  <si>
    <t>贾庆国+朱秀明</t>
  </si>
  <si>
    <t>王乐乐</t>
  </si>
  <si>
    <t>赞誉鸽舍-杨孝垒</t>
  </si>
  <si>
    <t>张勇强</t>
  </si>
  <si>
    <t>新疆石河子</t>
  </si>
  <si>
    <t>李德忠</t>
  </si>
  <si>
    <t>007229</t>
  </si>
  <si>
    <t>耿晶</t>
  </si>
  <si>
    <t>金道鸽舍-江柏洪</t>
  </si>
  <si>
    <t>云飞鸽舍-谷云海</t>
  </si>
  <si>
    <t>007256</t>
  </si>
  <si>
    <t>浩然鸽业-陈林</t>
  </si>
  <si>
    <t>华来鸽业-匡来华+匡金忠</t>
  </si>
  <si>
    <t>胜翔鸽-宋亮</t>
  </si>
  <si>
    <t>侯风雪+巩东旺</t>
  </si>
  <si>
    <t>007264</t>
  </si>
  <si>
    <t>全胜鸽舍-贾明全</t>
  </si>
  <si>
    <t>卢建生</t>
  </si>
  <si>
    <t>007266</t>
  </si>
  <si>
    <t>藏学礼</t>
  </si>
  <si>
    <t>金元鸽舍-李代银</t>
  </si>
  <si>
    <t>007268</t>
  </si>
  <si>
    <t>擎天柱-蒋虎山</t>
  </si>
  <si>
    <t>东北翔龙-雷企豪</t>
  </si>
  <si>
    <t>康建彬</t>
  </si>
  <si>
    <t>锦耀鸽舍-孙红文</t>
  </si>
  <si>
    <t>南昌星球世界-饶新荣</t>
  </si>
  <si>
    <t>赵新</t>
  </si>
  <si>
    <t>青枫国际-张国强</t>
  </si>
  <si>
    <t>007281</t>
  </si>
  <si>
    <t>鑫磊鸽舍-李磊</t>
  </si>
  <si>
    <t>博羽万豪-马斌</t>
  </si>
  <si>
    <t>箭飞赛鸽-李彪</t>
  </si>
  <si>
    <t>海红鸽舍-张海红+邹老三</t>
  </si>
  <si>
    <t>007288</t>
  </si>
  <si>
    <t>八一牧业黑鸽园+郭威</t>
  </si>
  <si>
    <t>中豪鸽业-王芝明</t>
  </si>
  <si>
    <t>七个燕子蛋-李文轩</t>
  </si>
  <si>
    <t>翔冰赛鸽-刘志强</t>
  </si>
  <si>
    <t>007309</t>
  </si>
  <si>
    <t>祥泰飞鸽-阎建欣</t>
  </si>
  <si>
    <t>强胜鸽舍-强亚宾</t>
  </si>
  <si>
    <t>铭佳鸽舍-朱明佳</t>
  </si>
  <si>
    <t>富宸鸽舍-张朝新</t>
  </si>
  <si>
    <t>007326</t>
  </si>
  <si>
    <t>和谐鸽舍-佟强</t>
  </si>
  <si>
    <t>李宝明</t>
  </si>
  <si>
    <t>007332</t>
  </si>
  <si>
    <t>冯卓然+冯建辉</t>
  </si>
  <si>
    <t>朝联盟-蔡显锐</t>
  </si>
  <si>
    <t>007336</t>
  </si>
  <si>
    <t>尹锋</t>
  </si>
  <si>
    <t>散道高人-张银</t>
  </si>
  <si>
    <t>李保勇</t>
  </si>
  <si>
    <t>凯翔-董法宽</t>
  </si>
  <si>
    <t>南降璧幸运联盟-魏姜辉</t>
  </si>
  <si>
    <t>007356</t>
  </si>
  <si>
    <t>老有所乐-洪波</t>
  </si>
  <si>
    <t>张岳芯</t>
  </si>
  <si>
    <t>王道广</t>
  </si>
  <si>
    <t>梁耀勇+高纯斋</t>
  </si>
  <si>
    <t>文武鸽舍-王运斌</t>
  </si>
  <si>
    <t>老郭鸽舍-郭彦祥</t>
  </si>
  <si>
    <t>007376</t>
  </si>
  <si>
    <t>熙缘鸽舍-殷春龙</t>
  </si>
  <si>
    <t>007377</t>
  </si>
  <si>
    <t>程家凤</t>
  </si>
  <si>
    <t>一昌鸽舍-张富强</t>
  </si>
  <si>
    <t>驰骋赛鸽-张亮</t>
  </si>
  <si>
    <t>河北众信-唐福通</t>
  </si>
  <si>
    <t>007382</t>
  </si>
  <si>
    <t>建兴鸽舍-姚建兴</t>
  </si>
  <si>
    <t>007388</t>
  </si>
  <si>
    <t>周广新</t>
  </si>
  <si>
    <t>宋向前</t>
  </si>
  <si>
    <t>醉得意-成院军</t>
  </si>
  <si>
    <t>幸福鸽舍-王昆</t>
  </si>
  <si>
    <t>007466</t>
  </si>
  <si>
    <t>园林鸽舍-秦玉强</t>
  </si>
  <si>
    <t>静怡鸽舍-樊春明</t>
  </si>
  <si>
    <t>龍飞赛鸽-孟雪飞</t>
  </si>
  <si>
    <t>黄增刚</t>
  </si>
  <si>
    <t>张赞杰</t>
  </si>
  <si>
    <t>惠光鸽舍-陈庚</t>
  </si>
  <si>
    <t>马全合+薛寿民</t>
  </si>
  <si>
    <t>邵光凯</t>
  </si>
  <si>
    <t>闫东</t>
  </si>
  <si>
    <t>久久赛鸽-徐锡宾</t>
  </si>
  <si>
    <t>世杰鸽舍-鹿世杰</t>
  </si>
  <si>
    <t>牛会勃</t>
  </si>
  <si>
    <t>九州飞天-刘吉峰</t>
  </si>
  <si>
    <t>007558</t>
  </si>
  <si>
    <t>天佑赛鸽-张广超+刘付明</t>
  </si>
  <si>
    <t>007559</t>
  </si>
  <si>
    <t>金辛鸽业-宫杰涛</t>
  </si>
  <si>
    <t>河南淮滨</t>
  </si>
  <si>
    <t>任丘张眼子</t>
  </si>
  <si>
    <t>广龙鸽舍-魏红生</t>
  </si>
  <si>
    <t>翔宇鸽舍-史良银</t>
  </si>
  <si>
    <t>长乐鸽舍-王宗忠</t>
  </si>
  <si>
    <t>007568</t>
  </si>
  <si>
    <t>王朝军</t>
  </si>
  <si>
    <t>007569</t>
  </si>
  <si>
    <t>王习峰</t>
  </si>
  <si>
    <t>张凯</t>
  </si>
  <si>
    <t>007571</t>
  </si>
  <si>
    <t>田敬平+胡杰</t>
  </si>
  <si>
    <t>洛美鸽舍-刘孟强</t>
  </si>
  <si>
    <t>全鑫赛鸽-穆权新</t>
  </si>
  <si>
    <t>旭峰鸽舍-杨素峰</t>
  </si>
  <si>
    <t>007578</t>
  </si>
  <si>
    <t>张伟</t>
  </si>
  <si>
    <t>007580</t>
  </si>
  <si>
    <t>刘立明</t>
  </si>
  <si>
    <t>007586</t>
  </si>
  <si>
    <t>清华鸽舍-刘海林</t>
  </si>
  <si>
    <t>007589</t>
  </si>
  <si>
    <t>姜泽青</t>
  </si>
  <si>
    <t>小弟赛鸽-马青</t>
  </si>
  <si>
    <t>冠翔鸽舍-周永</t>
  </si>
  <si>
    <t>乐友军</t>
  </si>
  <si>
    <t>007598</t>
  </si>
  <si>
    <t>吴亮</t>
  </si>
  <si>
    <t>007599</t>
  </si>
  <si>
    <t>张正胜+李子凯+李阳</t>
  </si>
  <si>
    <t>007601</t>
  </si>
  <si>
    <t>皓宇吉祥-王炳信</t>
  </si>
  <si>
    <t>河北海兴</t>
  </si>
  <si>
    <t>CCTV-胡国刚</t>
  </si>
  <si>
    <t>007606</t>
  </si>
  <si>
    <t>李文广</t>
  </si>
  <si>
    <t>袁山权</t>
  </si>
  <si>
    <t>007608</t>
  </si>
  <si>
    <t>柱子鸽舍-车丙柱</t>
  </si>
  <si>
    <t>翼翔鸽舍-刘学勤</t>
  </si>
  <si>
    <t>007616</t>
  </si>
  <si>
    <t>飞龙赛鸽-李凯</t>
  </si>
  <si>
    <t>007617</t>
  </si>
  <si>
    <t>王贵仲</t>
  </si>
  <si>
    <t>管其兵</t>
  </si>
  <si>
    <t>韩培猛</t>
  </si>
  <si>
    <t>边春苓</t>
  </si>
  <si>
    <t>杨天龙+军儿</t>
  </si>
  <si>
    <t>宇翔赛鸽-王宇翔</t>
  </si>
  <si>
    <t>飞翔鸽舍-刘志勇</t>
  </si>
  <si>
    <t>庄云水</t>
  </si>
  <si>
    <t>天际鸽舍-孔莹</t>
  </si>
  <si>
    <t>福鑫鸽业-郝常辉</t>
  </si>
  <si>
    <t>得云鸽舍-郑广民</t>
  </si>
  <si>
    <t>周方明</t>
  </si>
  <si>
    <t>鸽友汇联队-郭俊+赵闻博</t>
  </si>
  <si>
    <t>贾悦斌</t>
  </si>
  <si>
    <t>北店翔冠-杨立元</t>
  </si>
  <si>
    <t>007659</t>
  </si>
  <si>
    <t>王元龙</t>
  </si>
  <si>
    <t>007660</t>
  </si>
  <si>
    <t>正清鸽业-方正清</t>
  </si>
  <si>
    <t>007661</t>
  </si>
  <si>
    <t>庄寿泓</t>
  </si>
  <si>
    <t>007663</t>
  </si>
  <si>
    <t>臧洪武</t>
  </si>
  <si>
    <t>马志刚</t>
  </si>
  <si>
    <t>任丘世豪鸽业-郭双震</t>
  </si>
  <si>
    <t>007667</t>
  </si>
  <si>
    <t>天恒赛鸽-刘泽衡</t>
  </si>
  <si>
    <t>尹栓鹏</t>
  </si>
  <si>
    <t>殷新民</t>
  </si>
  <si>
    <t>007676</t>
  </si>
  <si>
    <t>沧县壹号鸽舍-徐杰</t>
  </si>
  <si>
    <t>007677</t>
  </si>
  <si>
    <t>闵赵鸽舍-赵小俐</t>
  </si>
  <si>
    <t>三友鸽舍-高金勇+孙兴国+李吉国</t>
  </si>
  <si>
    <t>007680</t>
  </si>
  <si>
    <t>追风搏天-何刚</t>
  </si>
  <si>
    <t>007681</t>
  </si>
  <si>
    <t>领腾鸽苑-石大领</t>
  </si>
  <si>
    <t>007682</t>
  </si>
  <si>
    <t>闪电竞翔-彭增光+张存利</t>
  </si>
  <si>
    <t>道恩伯爵+孙金森</t>
  </si>
  <si>
    <t>腾跃联队-韩子诺</t>
  </si>
  <si>
    <t>周长华</t>
  </si>
  <si>
    <t>007689</t>
  </si>
  <si>
    <t>王府鸽业-王晓飞</t>
  </si>
  <si>
    <t>许刚</t>
  </si>
  <si>
    <t>新疆</t>
  </si>
  <si>
    <t>洁新鸽苑-陈群中</t>
  </si>
  <si>
    <t>江苏泰兴</t>
  </si>
  <si>
    <t>田胜刚+呼万通</t>
  </si>
  <si>
    <t>007698</t>
  </si>
  <si>
    <t>郭凤义-夏守俊</t>
  </si>
  <si>
    <t>007699</t>
  </si>
  <si>
    <t>孙长胜</t>
  </si>
  <si>
    <t>007700</t>
  </si>
  <si>
    <t>隽逸赛鸽-刘洪思</t>
  </si>
  <si>
    <t>亦鑫鸽舍-吕亦轩</t>
  </si>
  <si>
    <t>007707</t>
  </si>
  <si>
    <t>平安赛鸽服务-霍志民</t>
  </si>
  <si>
    <t>王永建</t>
  </si>
  <si>
    <t>河北佳灿鸽舍-李宁</t>
  </si>
  <si>
    <t>007716</t>
  </si>
  <si>
    <t>安国-刘玉波</t>
  </si>
  <si>
    <t>007717</t>
  </si>
  <si>
    <t>森恒公司-李顺</t>
  </si>
  <si>
    <t>007718</t>
  </si>
  <si>
    <t>军乐琪翔-麻国俊</t>
  </si>
  <si>
    <t>内蒙陕坝</t>
  </si>
  <si>
    <t>航诺赛鸽-李海涛</t>
  </si>
  <si>
    <t>天马鸽舍-马彦芳</t>
  </si>
  <si>
    <t>博金赛鸽-曹铱晴</t>
  </si>
  <si>
    <t>007726</t>
  </si>
  <si>
    <t>火箭鸽舍-李建新</t>
  </si>
  <si>
    <t>007728</t>
  </si>
  <si>
    <t>纺苑鸽舍-路小平-王建明</t>
  </si>
  <si>
    <t>白志江+老转鸽舍-刘建民</t>
  </si>
  <si>
    <t>小陈赛鸽-陈寿松</t>
  </si>
  <si>
    <t>007736</t>
  </si>
  <si>
    <t>金豪赛鸽-乔建良</t>
  </si>
  <si>
    <t>007738</t>
  </si>
  <si>
    <t>王怀勇</t>
  </si>
  <si>
    <t>邵新亮</t>
  </si>
  <si>
    <t>刘东阁</t>
  </si>
  <si>
    <t>翔冠鸽业-鲁文广</t>
  </si>
  <si>
    <t>刘保新</t>
  </si>
  <si>
    <t>逸然鸽舍-刘鹏飞</t>
  </si>
  <si>
    <t>董利星</t>
  </si>
  <si>
    <t>泰山守和鸽苑-朱济生+王伟</t>
  </si>
  <si>
    <t>伟航鸽业张少伟+河北豆豆</t>
  </si>
  <si>
    <t>鹰鲲鸽舍-边鑫</t>
  </si>
  <si>
    <t>雨泽鸽舍-朱常杰</t>
  </si>
  <si>
    <t>任丘郭松</t>
  </si>
  <si>
    <t>皇家园林-杨永志</t>
  </si>
  <si>
    <t>壮壮鸽业-桑浩</t>
  </si>
  <si>
    <t>东方神剑-李秋雨</t>
  </si>
  <si>
    <t>李二伟</t>
  </si>
  <si>
    <t>冷寅</t>
  </si>
  <si>
    <t>鼎盛赛鸽-杜启辉</t>
  </si>
  <si>
    <t>007783</t>
  </si>
  <si>
    <t>怡馨嘉园·飛狐-赵语莱</t>
  </si>
  <si>
    <t>王国柱</t>
  </si>
  <si>
    <t>王者归来-宋岳珍</t>
  </si>
  <si>
    <t>007789</t>
  </si>
  <si>
    <t>黄涛</t>
  </si>
  <si>
    <t>武洪忠</t>
  </si>
  <si>
    <t>007796</t>
  </si>
  <si>
    <t>郑刚伟</t>
  </si>
  <si>
    <t>丰泽鸽舍-李刚</t>
  </si>
  <si>
    <t>007798</t>
  </si>
  <si>
    <t>杨国辉</t>
  </si>
  <si>
    <t>马春峰+张立</t>
  </si>
  <si>
    <t>007800</t>
  </si>
  <si>
    <t>袁善华</t>
  </si>
  <si>
    <t>小李鸟业-李建锋</t>
  </si>
  <si>
    <t>007806</t>
  </si>
  <si>
    <t>桐桐鸽舍-杨宏伟</t>
  </si>
  <si>
    <t>邓广义</t>
  </si>
  <si>
    <t>007816</t>
  </si>
  <si>
    <t>博悦赛鸽-章立新+赵辉</t>
  </si>
  <si>
    <t>黄明良</t>
  </si>
  <si>
    <t>路霸翔冠-李风强</t>
  </si>
  <si>
    <t>孙瑞福+李克峰</t>
  </si>
  <si>
    <t>怀海鸽舍-吴怀海</t>
  </si>
  <si>
    <t>东顺鸽舍-张会停</t>
  </si>
  <si>
    <t>宋继昌</t>
  </si>
  <si>
    <t>蓝星鸽舍-管根奎</t>
  </si>
  <si>
    <t>007868</t>
  </si>
  <si>
    <t>鸽者-许立波</t>
  </si>
  <si>
    <t>007869</t>
  </si>
  <si>
    <t>金雨燕-张健+王峰</t>
  </si>
  <si>
    <t>王百廷</t>
  </si>
  <si>
    <t>纯旭机电-董青叶</t>
  </si>
  <si>
    <t>鑫格奥鸽舍-张伟</t>
  </si>
  <si>
    <t>南北赛鸽-陈学兵</t>
  </si>
  <si>
    <t>长江七号-边江-杨卫民</t>
  </si>
  <si>
    <t>007880</t>
  </si>
  <si>
    <t>李兴国</t>
  </si>
  <si>
    <t>杜文祥+范文杰</t>
  </si>
  <si>
    <t>翟琰</t>
  </si>
  <si>
    <t>冉冉鸽舍-邱长彬+潘广柱</t>
  </si>
  <si>
    <t>007886</t>
  </si>
  <si>
    <t>吕静波+侯杰</t>
  </si>
  <si>
    <t>刘汉梅</t>
  </si>
  <si>
    <t>007888</t>
  </si>
  <si>
    <t>于吉阳+纪彩伟</t>
  </si>
  <si>
    <t>007889</t>
  </si>
  <si>
    <t>木森鸽舍-韩彬</t>
  </si>
  <si>
    <t>1789鸽舍-何展羽</t>
  </si>
  <si>
    <t>刚强鸽舍-赵志金</t>
  </si>
  <si>
    <t>007896</t>
  </si>
  <si>
    <t>培和鸽舍-李培和</t>
  </si>
  <si>
    <t>007897</t>
  </si>
  <si>
    <t>王兆义</t>
  </si>
  <si>
    <t>007898</t>
  </si>
  <si>
    <t>郭明华</t>
  </si>
  <si>
    <t>柏灵鸽舍-李想</t>
  </si>
  <si>
    <t>张金川</t>
  </si>
  <si>
    <t>庆荣国际-高永庆</t>
  </si>
  <si>
    <t>007905</t>
  </si>
  <si>
    <t>朱岩</t>
  </si>
  <si>
    <t>兰青鸽舍-王俊青</t>
  </si>
  <si>
    <t>袁长华+韩建军</t>
  </si>
  <si>
    <t>007918</t>
  </si>
  <si>
    <t>冲闯鸽舍-任江冲</t>
  </si>
  <si>
    <t>希春农资-闫希春</t>
  </si>
  <si>
    <t>轩龍苑-檀龙龙</t>
  </si>
  <si>
    <t>007926</t>
  </si>
  <si>
    <t>李宁</t>
  </si>
  <si>
    <t>007928</t>
  </si>
  <si>
    <t>北京宏四方鸽业-陈宝胜</t>
  </si>
  <si>
    <t>马延安</t>
  </si>
  <si>
    <t>007936</t>
  </si>
  <si>
    <t>007938</t>
  </si>
  <si>
    <t>吉祥鸽舍-杨继祥</t>
  </si>
  <si>
    <t>007939</t>
  </si>
  <si>
    <t>长乐鸽舍-张万</t>
  </si>
  <si>
    <t>朴素赛鸽-代文华</t>
  </si>
  <si>
    <t>莲冠鸽舍-许晓军</t>
  </si>
  <si>
    <t>007959</t>
  </si>
  <si>
    <t>金融鸽业-王福强</t>
  </si>
  <si>
    <t>前北屯王满福</t>
  </si>
  <si>
    <t>李宝忠</t>
  </si>
  <si>
    <t>好运来鸽舍-杜小明</t>
  </si>
  <si>
    <t>007968</t>
  </si>
  <si>
    <t>英宝鸽舍-贾金刚</t>
  </si>
  <si>
    <t>东方红鸽惠王-白惠文白昊晨</t>
  </si>
  <si>
    <t>007971</t>
  </si>
  <si>
    <t>王学磊</t>
  </si>
  <si>
    <t>007977</t>
  </si>
  <si>
    <t>杨进军</t>
  </si>
  <si>
    <t>贾自成</t>
  </si>
  <si>
    <t>德胜联队-张正刚</t>
  </si>
  <si>
    <t>007981</t>
  </si>
  <si>
    <t>来财鸽舍-武志国</t>
  </si>
  <si>
    <t>007988</t>
  </si>
  <si>
    <t>有舍有得-敬延昭</t>
  </si>
  <si>
    <t>007989</t>
  </si>
  <si>
    <t>刘恕坤</t>
  </si>
  <si>
    <t>超越鸽苑-曹超+百冠鸽苑</t>
  </si>
  <si>
    <t>007997</t>
  </si>
  <si>
    <t>陈世亮</t>
  </si>
  <si>
    <t>苏炳云</t>
  </si>
  <si>
    <t>金翼稳赢-左朝林</t>
  </si>
  <si>
    <t>凤翥鹏翔-朱鹏</t>
  </si>
  <si>
    <t>建军期货+孙景敏+晨鹏鸽舍-董波</t>
  </si>
  <si>
    <t>008006</t>
  </si>
  <si>
    <t>马同霞</t>
  </si>
  <si>
    <t>河南南阳</t>
  </si>
  <si>
    <t>姚志强</t>
  </si>
  <si>
    <t>大连晨轩鸽舍-温同运</t>
  </si>
  <si>
    <t>辽宁大连</t>
  </si>
  <si>
    <t>008016</t>
  </si>
  <si>
    <t>许智民</t>
  </si>
  <si>
    <t>永鑫鸽舍-温振永</t>
  </si>
  <si>
    <t>极速阳光-刘吉效+李万明</t>
  </si>
  <si>
    <t>佃联战队-李玉龙</t>
  </si>
  <si>
    <t>王欣</t>
  </si>
  <si>
    <t>李力</t>
  </si>
  <si>
    <t>008029</t>
  </si>
  <si>
    <t>天顺佳翔-楚士军</t>
  </si>
  <si>
    <t>靳凤平</t>
  </si>
  <si>
    <t>幸运鸽舍-刘金虎</t>
  </si>
  <si>
    <t>008053</t>
  </si>
  <si>
    <t>富东鸽舍-张洪震</t>
  </si>
  <si>
    <t>008055</t>
  </si>
  <si>
    <t>天辰国际-贾猛</t>
  </si>
  <si>
    <t>猛龙过江-胡彬</t>
  </si>
  <si>
    <t>江苏刘通</t>
  </si>
  <si>
    <t>超翔鸽舍-刘同超</t>
  </si>
  <si>
    <t>龙乡赛鸽-石显臣</t>
  </si>
  <si>
    <t>洪亮鸽业-董洪亮</t>
  </si>
  <si>
    <t>内蒙古龙冠鸽舍-张贵</t>
  </si>
  <si>
    <t>内蒙古锡林郭勒盟</t>
  </si>
  <si>
    <t>008078</t>
  </si>
  <si>
    <t>家之恋-张晓鹏</t>
  </si>
  <si>
    <t>泰润宝通鸽舍-谢建华</t>
  </si>
  <si>
    <t>添悦赛鸽-张睿</t>
  </si>
  <si>
    <t>东平赛鸽-李龙</t>
  </si>
  <si>
    <t>008087</t>
  </si>
  <si>
    <t>鸿浩鸽舍-赵艳洪</t>
  </si>
  <si>
    <t>李长顺</t>
  </si>
  <si>
    <t>三人行-刘帅</t>
  </si>
  <si>
    <t>008099</t>
  </si>
  <si>
    <t>郭广森</t>
  </si>
  <si>
    <t>008110</t>
  </si>
  <si>
    <t>刘斌</t>
  </si>
  <si>
    <t>皓阳鸽业-赵方智</t>
  </si>
  <si>
    <t>008118</t>
  </si>
  <si>
    <t>陈强</t>
  </si>
  <si>
    <t>解朝斗+王春贵</t>
  </si>
  <si>
    <t>王伟立</t>
  </si>
  <si>
    <t>李福华</t>
  </si>
  <si>
    <t>陈化志</t>
  </si>
  <si>
    <t>盛世国际-白兴明</t>
  </si>
  <si>
    <t>梁宗启</t>
  </si>
  <si>
    <t>008138</t>
  </si>
  <si>
    <t>北京宝祥鸽舍-李孟钊</t>
  </si>
  <si>
    <t>008158</t>
  </si>
  <si>
    <t>淮北永固赛鸽-李强</t>
  </si>
  <si>
    <t>锦希鸽苑+王正民</t>
  </si>
  <si>
    <t>李健</t>
  </si>
  <si>
    <t>何磊</t>
  </si>
  <si>
    <t>刘宏光</t>
  </si>
  <si>
    <t>169鸽舍-郑杰</t>
  </si>
  <si>
    <t>昊昊鸽业-张静雪</t>
  </si>
  <si>
    <t>008177</t>
  </si>
  <si>
    <t>福临鸽舍-阮金华+王林祥</t>
  </si>
  <si>
    <t>郑建平</t>
  </si>
  <si>
    <t>008180</t>
  </si>
  <si>
    <t>筑建子</t>
  </si>
  <si>
    <t>008181</t>
  </si>
  <si>
    <t>何维洋</t>
  </si>
  <si>
    <t>舜宾鸽舍-杨瑞宾</t>
  </si>
  <si>
    <t>强盛鸽业-黄强</t>
  </si>
  <si>
    <t>到代鸽舍-段波</t>
  </si>
  <si>
    <t>江苏盱眙</t>
  </si>
  <si>
    <t>008196</t>
  </si>
  <si>
    <t>杭喜红</t>
  </si>
  <si>
    <t>008198</t>
  </si>
  <si>
    <t>田氏鸽苑-杨谦敏</t>
  </si>
  <si>
    <t>大地飞鸽-李现民</t>
  </si>
  <si>
    <t>御心鸽-李国强</t>
  </si>
  <si>
    <t>曹志松</t>
  </si>
  <si>
    <t>008218</t>
  </si>
  <si>
    <t>孔如水</t>
  </si>
  <si>
    <t>杨达响</t>
  </si>
  <si>
    <t>查良勇</t>
  </si>
  <si>
    <t>定冠曹丙升</t>
  </si>
  <si>
    <t>王道鸽舍-史海育</t>
  </si>
  <si>
    <t>王哲</t>
  </si>
  <si>
    <t>朱小南</t>
  </si>
  <si>
    <t>58鸽舍-马建友</t>
  </si>
  <si>
    <t>薛洪永</t>
  </si>
  <si>
    <t>昊天鸽舍-史延华</t>
  </si>
  <si>
    <t>郭楼小康+梁尚杰</t>
  </si>
  <si>
    <t>邹长岭</t>
  </si>
  <si>
    <t>金河鸽业-程续兵</t>
  </si>
  <si>
    <t>曹涛</t>
  </si>
  <si>
    <t>天津津南-王来贵</t>
  </si>
  <si>
    <t>好运鸽舍-邱兴宝</t>
  </si>
  <si>
    <t>高润润</t>
  </si>
  <si>
    <t>朱永刚</t>
  </si>
  <si>
    <t>张吉忠+张申宏</t>
  </si>
  <si>
    <t>江海伟</t>
  </si>
  <si>
    <t>008288</t>
  </si>
  <si>
    <t>9844413鸽舍-陈曙江</t>
  </si>
  <si>
    <t>008289</t>
  </si>
  <si>
    <t>陈穷难</t>
  </si>
  <si>
    <t>金源鸽舍-詹海峰</t>
  </si>
  <si>
    <t>津鲁丘山鸽舍-岳彩文</t>
  </si>
  <si>
    <t>008298</t>
  </si>
  <si>
    <t>柳传喜</t>
  </si>
  <si>
    <t>008299</t>
  </si>
  <si>
    <t>通营鸽舍-王和平</t>
  </si>
  <si>
    <t>康壮鸽舍-段国栋</t>
  </si>
  <si>
    <t>宝鹏三毛-田立华</t>
  </si>
  <si>
    <t>008313</t>
  </si>
  <si>
    <t>玖天赛鸽-潘鹏飞</t>
  </si>
  <si>
    <t>阳光鸽舍-张阳光</t>
  </si>
  <si>
    <t>双赢-刘润平</t>
  </si>
  <si>
    <t>安顺利</t>
  </si>
  <si>
    <t>008338</t>
  </si>
  <si>
    <t>孙福旺</t>
  </si>
  <si>
    <t>008339</t>
  </si>
  <si>
    <t>许延峰+杨立勇</t>
  </si>
  <si>
    <t>鑫盛鸽业-韩国辉</t>
  </si>
  <si>
    <t>西木鸽舍+崔燕波</t>
  </si>
  <si>
    <t>唐山兄弟鸽舍-侯文生</t>
  </si>
  <si>
    <t>008353</t>
  </si>
  <si>
    <t>任延坤</t>
  </si>
  <si>
    <t>张培瑞-霍国雷</t>
  </si>
  <si>
    <t>彬祥鸽舍-尹义军</t>
  </si>
  <si>
    <t>辉祥鸽舍-赵少辉</t>
  </si>
  <si>
    <t>王其杰</t>
  </si>
  <si>
    <t>苍穹鸽舍-赵海军</t>
  </si>
  <si>
    <t>008371</t>
  </si>
  <si>
    <t>恒通鸽业-刘阳</t>
  </si>
  <si>
    <t>008376</t>
  </si>
  <si>
    <t>张占国</t>
  </si>
  <si>
    <t>连震鸽舍-宋彪</t>
  </si>
  <si>
    <t>屈明阳</t>
  </si>
  <si>
    <t>位永奎+仼士栋</t>
  </si>
  <si>
    <t>鸿宝文那-钱学坤</t>
  </si>
  <si>
    <t>刘泰清</t>
  </si>
  <si>
    <t>家乐祥鸽舍-郭银贵</t>
  </si>
  <si>
    <t>李守义</t>
  </si>
  <si>
    <t>008406</t>
  </si>
  <si>
    <t>北京和平鸽苑-王永齐</t>
  </si>
  <si>
    <t>008498</t>
  </si>
  <si>
    <t>998鸽业-刘慧</t>
  </si>
  <si>
    <t>韩金生</t>
  </si>
  <si>
    <t>王成现</t>
  </si>
  <si>
    <t>008510</t>
  </si>
  <si>
    <t>鸿伟赛鸽-张伟</t>
  </si>
  <si>
    <t>飞仑-王建明</t>
  </si>
  <si>
    <t>许乐</t>
  </si>
  <si>
    <t>008515</t>
  </si>
  <si>
    <t>河北中天中普-史伟波</t>
  </si>
  <si>
    <t>祥道赛鸽-王历城+赵勇</t>
  </si>
  <si>
    <t>008518</t>
  </si>
  <si>
    <t>武建孔</t>
  </si>
  <si>
    <t>008522</t>
  </si>
  <si>
    <t>何东</t>
  </si>
  <si>
    <t>008528</t>
  </si>
  <si>
    <t>褚文傲</t>
  </si>
  <si>
    <t>传奇鸽舍-苏德华</t>
  </si>
  <si>
    <t>山东恒辉-陈大磊</t>
  </si>
  <si>
    <t>山泉牧业-徐峰</t>
  </si>
  <si>
    <t>高立强</t>
  </si>
  <si>
    <t>董培</t>
  </si>
  <si>
    <t>紫气东来-杜福林</t>
  </si>
  <si>
    <t>008557</t>
  </si>
  <si>
    <t>立成车行-李建峰</t>
  </si>
  <si>
    <t>王建朝</t>
  </si>
  <si>
    <t>008559</t>
  </si>
  <si>
    <t>红色杀手-王胜会</t>
  </si>
  <si>
    <t>安利鸽舍-刘士彬</t>
  </si>
  <si>
    <t>008564</t>
  </si>
  <si>
    <t>穆志永</t>
  </si>
  <si>
    <t>阳光人家-张永光</t>
  </si>
  <si>
    <t>齐原利</t>
  </si>
  <si>
    <t>008567</t>
  </si>
  <si>
    <t>兵兵鸽舍-沈跃宾</t>
  </si>
  <si>
    <t>008568</t>
  </si>
  <si>
    <t>大金元-任克江</t>
  </si>
  <si>
    <t>甘肃兰州</t>
  </si>
  <si>
    <t>008569</t>
  </si>
  <si>
    <t>竹文亚</t>
  </si>
  <si>
    <t>兄弟战队-郑万臣</t>
  </si>
  <si>
    <t>程路遥</t>
  </si>
  <si>
    <t>008578</t>
  </si>
  <si>
    <t>子松子龙+中华双龙-胡双辰</t>
  </si>
  <si>
    <t>008580</t>
  </si>
  <si>
    <t>谷新朋+朱春明</t>
  </si>
  <si>
    <t>风筝赛鸽-韩星平</t>
  </si>
  <si>
    <t>008585</t>
  </si>
  <si>
    <t>张芳彦</t>
  </si>
  <si>
    <t>008586</t>
  </si>
  <si>
    <t>长荣鸽舍-刘艳辉</t>
  </si>
  <si>
    <t>鹏飞鸽舍731-吴建会</t>
  </si>
  <si>
    <t>山东夺标鸽业-姜辉</t>
  </si>
  <si>
    <t>戈勇</t>
  </si>
  <si>
    <t>河北东光</t>
  </si>
  <si>
    <t>石超</t>
  </si>
  <si>
    <t>天之缘赛鸽-王立国</t>
  </si>
  <si>
    <t>甘肃天水-李建新</t>
  </si>
  <si>
    <t>008619</t>
  </si>
  <si>
    <t>泽勋鸽苑-祁双建</t>
  </si>
  <si>
    <t>天津鑫运鸿达-王文强</t>
  </si>
  <si>
    <t>诺诺鸽舍-解亚明+李占</t>
  </si>
  <si>
    <t>008639</t>
  </si>
  <si>
    <t>刘贝辰+裴昆宝</t>
  </si>
  <si>
    <t>朱文靖</t>
  </si>
  <si>
    <t>鹤伴鸽苑-刘立新</t>
  </si>
  <si>
    <t>李永建</t>
  </si>
  <si>
    <t>008660</t>
  </si>
  <si>
    <t>牛凯华</t>
  </si>
  <si>
    <t>刘涛</t>
  </si>
  <si>
    <t>帅克鸽舍-孙如刚</t>
  </si>
  <si>
    <t>008665</t>
  </si>
  <si>
    <t>姚丽明</t>
  </si>
  <si>
    <t>金水湖猛禽基因库李国荣+王来福</t>
  </si>
  <si>
    <t>陈国荣</t>
  </si>
  <si>
    <t>008669</t>
  </si>
  <si>
    <t>张玉宣</t>
  </si>
  <si>
    <t>喜茹意鸽舍-乔松言</t>
  </si>
  <si>
    <t>鹏程文晗+华泰赛鸽-郭洪太</t>
  </si>
  <si>
    <t>高文峰</t>
  </si>
  <si>
    <t>西凉华翔-段东旭</t>
  </si>
  <si>
    <t>008686</t>
  </si>
  <si>
    <t>左建国</t>
  </si>
  <si>
    <t>华伟鸽舍-王占伟</t>
  </si>
  <si>
    <t>陶发明</t>
  </si>
  <si>
    <t>山西小台湾-高文明</t>
  </si>
  <si>
    <t>008715</t>
  </si>
  <si>
    <t>东方鸽舍-刘兰涛</t>
  </si>
  <si>
    <t>鼎元鸽业-张少泽</t>
  </si>
  <si>
    <t>008737</t>
  </si>
  <si>
    <t>中华鸽业-史清光</t>
  </si>
  <si>
    <t>008738</t>
  </si>
  <si>
    <t>腾飞富赢-杨富</t>
  </si>
  <si>
    <t>北京东城</t>
  </si>
  <si>
    <t>伟逸鸽舍-王海军</t>
  </si>
  <si>
    <t>圣丰源雨林家园-徐建</t>
  </si>
  <si>
    <t>圣像鸽舍-项传远</t>
  </si>
  <si>
    <t>苗立冬+苗宝德</t>
  </si>
  <si>
    <t>金圣鸽舍-许金友</t>
  </si>
  <si>
    <t>6+1鸽舍-刘建勇</t>
  </si>
  <si>
    <t>精湛鸽舍-陈文昌</t>
  </si>
  <si>
    <t>杨安礼+朱长义</t>
  </si>
  <si>
    <t>008786</t>
  </si>
  <si>
    <t>天源赛鸽-余勇</t>
  </si>
  <si>
    <t>天羽鸽舍-李明</t>
  </si>
  <si>
    <t>夺冠鸽舍-王春朋</t>
  </si>
  <si>
    <t>齐玉红</t>
  </si>
  <si>
    <t>聚友翔冠-曹立根</t>
  </si>
  <si>
    <t>008799</t>
  </si>
  <si>
    <t>華壹賽鴿+黄勇</t>
  </si>
  <si>
    <t>河南信阳</t>
  </si>
  <si>
    <t>008800</t>
  </si>
  <si>
    <t>龙逸轩-李存荣</t>
  </si>
  <si>
    <t>河北紫锦灵-董旭光</t>
  </si>
  <si>
    <t>刘浩浩</t>
  </si>
  <si>
    <t>008810</t>
  </si>
  <si>
    <t>空中冠翔-潘空军</t>
  </si>
  <si>
    <t>涿百联合-赵斌</t>
  </si>
  <si>
    <t>金手指鸽舍-张永+项军飞</t>
  </si>
  <si>
    <t>徐本昌</t>
  </si>
  <si>
    <t>庆顺家俱-陈超</t>
  </si>
  <si>
    <t>赛超鸽舍-韩策</t>
  </si>
  <si>
    <t>008822</t>
  </si>
  <si>
    <t>剑辉鸽舍-宋爱民</t>
  </si>
  <si>
    <t>田信卓+田信茂</t>
  </si>
  <si>
    <t>008830</t>
  </si>
  <si>
    <t>崇文鸽舍-刘登标</t>
  </si>
  <si>
    <t>008833</t>
  </si>
  <si>
    <t>国际鸽舍-纪国际</t>
  </si>
  <si>
    <t>008836</t>
  </si>
  <si>
    <t>友祥三环-何新</t>
  </si>
  <si>
    <t>嘉兴0010鸽舍-施海光</t>
  </si>
  <si>
    <t>河北顺达鸽苑-赵强</t>
  </si>
  <si>
    <t>大房鸽业-林春来</t>
  </si>
  <si>
    <t>岭屿鸽舍-王峰</t>
  </si>
  <si>
    <t>008846</t>
  </si>
  <si>
    <t>颜景军</t>
  </si>
  <si>
    <t>刘冲</t>
  </si>
  <si>
    <t>扬帆起航-郭卫</t>
  </si>
  <si>
    <t>宋彪</t>
  </si>
  <si>
    <t>丹妮国际-李楠</t>
  </si>
  <si>
    <t>江苏狮王府-王军</t>
  </si>
  <si>
    <t>张佃亮</t>
  </si>
  <si>
    <t>郭小华</t>
  </si>
  <si>
    <t>安徽利辛</t>
  </si>
  <si>
    <t>008866</t>
  </si>
  <si>
    <t>李云超</t>
  </si>
  <si>
    <t>沧州周焕峰+董建刚+康保文</t>
  </si>
  <si>
    <t>赛鸽鸽舍王克哲</t>
  </si>
  <si>
    <t>吴文平</t>
  </si>
  <si>
    <t>飞飞鸽舍-杨飞飞</t>
  </si>
  <si>
    <t>潘舰钢</t>
  </si>
  <si>
    <t>龙头鸽舍-周英志</t>
  </si>
  <si>
    <t>双宝鸽舍-黄荣宝</t>
  </si>
  <si>
    <t>008882</t>
  </si>
  <si>
    <t>明泰鸽舍-宋雪刚</t>
  </si>
  <si>
    <t>008883</t>
  </si>
  <si>
    <t>户春雷</t>
  </si>
  <si>
    <t>佳赛鸽舍-郝昭安</t>
  </si>
  <si>
    <t>飞乐园+庆涛鸽舍-赵庆涛</t>
  </si>
  <si>
    <t>博翔鸽苑-崔宁</t>
  </si>
  <si>
    <t>伟良鸽业+8889鸽舍-李建</t>
  </si>
  <si>
    <t>福翔赛鸽业+闫付河</t>
  </si>
  <si>
    <t>鑫磊石材-聂磊</t>
  </si>
  <si>
    <t>008896</t>
  </si>
  <si>
    <t>李享赛鸽-王丽娟</t>
  </si>
  <si>
    <t>谷玉岭</t>
  </si>
  <si>
    <t>胜强鸽舍-王娟</t>
  </si>
  <si>
    <t>刘鲁军+孙国利</t>
  </si>
  <si>
    <t>上海白宫鸽舍-周渊</t>
  </si>
  <si>
    <t>王春江</t>
  </si>
  <si>
    <t>8910鸽舍-李连彬</t>
  </si>
  <si>
    <t>008911</t>
  </si>
  <si>
    <t>北斗鸽业-杨宪水</t>
  </si>
  <si>
    <t>岳文青</t>
  </si>
  <si>
    <t>齐鲁王府-王勤峰</t>
  </si>
  <si>
    <t>008923</t>
  </si>
  <si>
    <t>邹德庆</t>
  </si>
  <si>
    <t>陆虎赛鸽-宋志林</t>
  </si>
  <si>
    <t>马甸联队-吕乾</t>
  </si>
  <si>
    <t>李锦伟</t>
  </si>
  <si>
    <t>元甲鸽业-刘远</t>
  </si>
  <si>
    <t>008958</t>
  </si>
  <si>
    <t>得利鸽舍-李绪振</t>
  </si>
  <si>
    <t>泰安平安鸽舍-宗涛</t>
  </si>
  <si>
    <t>李志臣</t>
  </si>
  <si>
    <t>皖北群英种鸽舍-杨标</t>
  </si>
  <si>
    <t>春成天意-周策</t>
  </si>
  <si>
    <t>翔隆鸽舍-宋力朝</t>
  </si>
  <si>
    <t>马欢</t>
  </si>
  <si>
    <t>008979</t>
  </si>
  <si>
    <t>任思维</t>
  </si>
  <si>
    <t>吉翔赛鸽-张懿童</t>
  </si>
  <si>
    <t>君雷天下-郭雷+张丽君</t>
  </si>
  <si>
    <t>吃蟹人林燕龙</t>
  </si>
  <si>
    <t>广东汕头</t>
  </si>
  <si>
    <t>北京天祤鸣鑫+冯方圆</t>
  </si>
  <si>
    <t>山东稳胜鸽舍-韩振太</t>
  </si>
  <si>
    <t>鸢都鸽舍-谭勇</t>
  </si>
  <si>
    <t>杨应利+要小龙</t>
  </si>
  <si>
    <t>天际彩虹鸽舍-赵洪祥</t>
  </si>
  <si>
    <t>宋东龙+贾彪</t>
  </si>
  <si>
    <t>钢城飞龙-张凯</t>
  </si>
  <si>
    <t>安徽马鞍山</t>
  </si>
  <si>
    <t>冯洪军</t>
  </si>
  <si>
    <t>北京明洋鸽舍-侯志明</t>
  </si>
  <si>
    <t>好运鸽舍-袁建奎</t>
  </si>
  <si>
    <t>陈士君+左恩东</t>
  </si>
  <si>
    <t>刘增良</t>
  </si>
  <si>
    <t>白建华+吕三</t>
  </si>
  <si>
    <t>皓翔国际-贺国罡</t>
  </si>
  <si>
    <t>韩朝伟</t>
  </si>
  <si>
    <t>武汉金艺鸽舍-熊顺红</t>
  </si>
  <si>
    <t>腾达鸽舍-李德灿</t>
  </si>
  <si>
    <t>谢学勇</t>
  </si>
  <si>
    <t>河北馒头-王振涛</t>
  </si>
  <si>
    <t>009086</t>
  </si>
  <si>
    <t>浙江宁波-王伟国</t>
  </si>
  <si>
    <t>宇翔鸽舍-杨萍萍</t>
  </si>
  <si>
    <t>戴敏</t>
  </si>
  <si>
    <t>009092</t>
  </si>
  <si>
    <t>168鸽舍行稳致远-李文全</t>
  </si>
  <si>
    <t>009096</t>
  </si>
  <si>
    <t>金华</t>
  </si>
  <si>
    <t>赛鸽兄弟联盟-刘红胜</t>
  </si>
  <si>
    <t>周文胜</t>
  </si>
  <si>
    <t>健翔鸽舍-唐宏</t>
  </si>
  <si>
    <t>庞彦彬</t>
  </si>
  <si>
    <t>山东雲翔鸽舍-赵强</t>
  </si>
  <si>
    <t>安腾鸽舍-安强+李彬</t>
  </si>
  <si>
    <t>009113</t>
  </si>
  <si>
    <t>新神墨爱心鸽舍-于涛</t>
  </si>
  <si>
    <t>于海岗</t>
  </si>
  <si>
    <t>王家希</t>
  </si>
  <si>
    <t>鲁能兄弟-张欣</t>
  </si>
  <si>
    <t>吴江通冠赛鸽俱乐部-杨新军</t>
  </si>
  <si>
    <t>沈维</t>
  </si>
  <si>
    <t>宇航鸽舍-刘超</t>
  </si>
  <si>
    <t>北京顺达-赵云龙</t>
  </si>
  <si>
    <t>宁轩赛鸽-宋长保</t>
  </si>
  <si>
    <t>009159</t>
  </si>
  <si>
    <t>陈勇</t>
  </si>
  <si>
    <t>009162</t>
  </si>
  <si>
    <t>耿永康</t>
  </si>
  <si>
    <t>金一赛鸽-刘保华</t>
  </si>
  <si>
    <t>（0号-突飞猛进）梁国庆</t>
  </si>
  <si>
    <t>西就鸽舍-位西</t>
  </si>
  <si>
    <t>楊兴林</t>
  </si>
  <si>
    <t>句容老大鸽舍-冯庆林</t>
  </si>
  <si>
    <t>江苏句容</t>
  </si>
  <si>
    <t>黄福顺</t>
  </si>
  <si>
    <t>世纪战鸽-韩猛</t>
  </si>
  <si>
    <t>王雪国</t>
  </si>
  <si>
    <t>兴磊鸽舍-石海龙</t>
  </si>
  <si>
    <t>东昌御鸽苑-郭洪雨</t>
  </si>
  <si>
    <t>鹏鑫鸽舍-于永泉</t>
  </si>
  <si>
    <t>董军</t>
  </si>
  <si>
    <t>诺霖鸽舍-赵士才</t>
  </si>
  <si>
    <t>范现会</t>
  </si>
  <si>
    <t>济南马利</t>
  </si>
  <si>
    <t>翔彬鸽舍-孔祥彬</t>
  </si>
  <si>
    <t>009213</t>
  </si>
  <si>
    <t>谭军+刘建中</t>
  </si>
  <si>
    <t>卓越赛鸽-韩敏</t>
  </si>
  <si>
    <t>煜旭赛鸽-张立校</t>
  </si>
  <si>
    <t>腾龙鸽舍-郭宏伟</t>
  </si>
  <si>
    <t>国际鸽舍-张明豪</t>
  </si>
  <si>
    <t>辉煌赛鸽-刘明超</t>
  </si>
  <si>
    <t>沙青</t>
  </si>
  <si>
    <t>王可勇</t>
  </si>
  <si>
    <t>志刚鸽舍-张国强</t>
  </si>
  <si>
    <t>泰易鸽舍-王健</t>
  </si>
  <si>
    <t>天津云翔-李继发</t>
  </si>
  <si>
    <t>天津静海</t>
  </si>
  <si>
    <t>东臻赛鸽-姚卫东</t>
  </si>
  <si>
    <t>独霸一方鸽舍-翟雪寒+刘金存</t>
  </si>
  <si>
    <t>兖州21房产总部-杨峰</t>
  </si>
  <si>
    <t>白阳鸽舍-原立波+何伟乾</t>
  </si>
  <si>
    <t>杨伟军+陈广彬</t>
  </si>
  <si>
    <t>芮孟生+马朝东</t>
  </si>
  <si>
    <t>金鼎赛鸽-蔡连恩+张永康</t>
  </si>
  <si>
    <t>河北封丘</t>
  </si>
  <si>
    <t>鞠善忠</t>
  </si>
  <si>
    <t>爱成兄弟鸽舍-刘爱君</t>
  </si>
  <si>
    <t>李志忠</t>
  </si>
  <si>
    <t>石燕沙</t>
  </si>
  <si>
    <t>安徽飞星-孙翚</t>
  </si>
  <si>
    <t>云之翼农业开发有限公司-刘志广</t>
  </si>
  <si>
    <t>唐玉海</t>
  </si>
  <si>
    <t>杨小军</t>
  </si>
  <si>
    <t>李明</t>
  </si>
  <si>
    <t>刘平</t>
  </si>
  <si>
    <t>郑传俊</t>
  </si>
  <si>
    <t>009365</t>
  </si>
  <si>
    <t>刘二德</t>
  </si>
  <si>
    <t>誉利翔翔-邱增祥</t>
  </si>
  <si>
    <t>009370</t>
  </si>
  <si>
    <t>一岚赛鸽-高兴波</t>
  </si>
  <si>
    <t>河北南乐</t>
  </si>
  <si>
    <t>009376</t>
  </si>
  <si>
    <t>洪潮鸽舍-史洪潮</t>
  </si>
  <si>
    <t>利哥鸽舍-张利</t>
  </si>
  <si>
    <t>东征鸽舍-焦立征</t>
  </si>
  <si>
    <t>李长青+王朝</t>
  </si>
  <si>
    <t>009393</t>
  </si>
  <si>
    <t>孙朋远</t>
  </si>
  <si>
    <t>昕昕赛鸽-刘中伟+魏朝宾</t>
  </si>
  <si>
    <t>蔡峰</t>
  </si>
  <si>
    <t>009399</t>
  </si>
  <si>
    <t>殷贺保</t>
  </si>
  <si>
    <t>方圆赛鸽-顾亚方</t>
  </si>
  <si>
    <t>张文华</t>
  </si>
  <si>
    <t>王者归来-王丽军</t>
  </si>
  <si>
    <t>王好荣</t>
  </si>
  <si>
    <t>周志桥</t>
  </si>
  <si>
    <t>尚元鸽舍-袁敏</t>
  </si>
  <si>
    <t>上海花好月圆-田柏雨</t>
  </si>
  <si>
    <t>王连杰</t>
  </si>
  <si>
    <t>009506</t>
  </si>
  <si>
    <t>鑫蒙缘-刘士祈</t>
  </si>
  <si>
    <t>宋上明</t>
  </si>
  <si>
    <t>林玉山</t>
  </si>
  <si>
    <t>北京翼翔鸽苑-王学军</t>
  </si>
  <si>
    <t>孙大伟</t>
  </si>
  <si>
    <t>珺霸鸽舍-申正奎</t>
  </si>
  <si>
    <t>王志刚</t>
  </si>
  <si>
    <t>009545</t>
  </si>
  <si>
    <t>亿华鸽舍-刘德森</t>
  </si>
  <si>
    <t>恒山鸽苑-刘胜军</t>
  </si>
  <si>
    <t>王康</t>
  </si>
  <si>
    <t>009561</t>
  </si>
  <si>
    <t>天翼鸽舍-王伟中</t>
  </si>
  <si>
    <t>常山鸽舍-王志杰</t>
  </si>
  <si>
    <t>飞翔鸽舍-王锐青</t>
  </si>
  <si>
    <t>中国惊天营-江浩</t>
  </si>
  <si>
    <t>温华堂</t>
  </si>
  <si>
    <t>天和顺-赵国华+孟明</t>
  </si>
  <si>
    <t>黄瑞坤</t>
  </si>
  <si>
    <t>温哥鸽苑-温志田+徐博策</t>
  </si>
  <si>
    <t>009585</t>
  </si>
  <si>
    <t>吴宪涛</t>
  </si>
  <si>
    <t>苏良渊</t>
  </si>
  <si>
    <t>胜利鸽舍-吴家胜</t>
  </si>
  <si>
    <t>龙城缘翔-王红卫</t>
  </si>
  <si>
    <t>杨勇</t>
  </si>
  <si>
    <t>兄弟鸽舍王申+李刚</t>
  </si>
  <si>
    <t>009597</t>
  </si>
  <si>
    <t>张子兴</t>
  </si>
  <si>
    <t>晟翔鸽舍-乔延军</t>
  </si>
  <si>
    <t>胡同善</t>
  </si>
  <si>
    <t>坦然阁-段建国</t>
  </si>
  <si>
    <t>神羽圣翔-刘玉敏</t>
  </si>
  <si>
    <t>张良营</t>
  </si>
  <si>
    <t>张洪文</t>
  </si>
  <si>
    <t>志胜鸽业-王春潮</t>
  </si>
  <si>
    <t>鑫晶赛鸽-李艳群</t>
  </si>
  <si>
    <t>009623</t>
  </si>
  <si>
    <t>惠邦鸽舍-高南南</t>
  </si>
  <si>
    <t>1199鸽舍-张振</t>
  </si>
  <si>
    <t>009628</t>
  </si>
  <si>
    <t>浩宇鸽舍-王浩</t>
  </si>
  <si>
    <t>留春鸽舍-王帅</t>
  </si>
  <si>
    <t>泰山海生鸽舍-李兴龙</t>
  </si>
  <si>
    <t>858鸽舍-苏广华</t>
  </si>
  <si>
    <t>009659</t>
  </si>
  <si>
    <t>冯志强</t>
  </si>
  <si>
    <t>深州市福临鸽苑-魏秀春</t>
  </si>
  <si>
    <t>明月鸽舍-张绍民</t>
  </si>
  <si>
    <t>张向光</t>
  </si>
  <si>
    <t>009675</t>
  </si>
  <si>
    <t>鑫升翔岳阁-陈康</t>
  </si>
  <si>
    <t>济南长清</t>
  </si>
  <si>
    <t>李明阳+李登飞</t>
  </si>
  <si>
    <t>金羽俱乐部-邵文</t>
  </si>
  <si>
    <t>董曼庆</t>
  </si>
  <si>
    <t>凤城赛鸽-张会良张顺命</t>
  </si>
  <si>
    <t>光明鸽舍-徐建会</t>
  </si>
  <si>
    <t>009696</t>
  </si>
  <si>
    <t>宇成鸽舍-尚宝成</t>
  </si>
  <si>
    <t>泽楷鸽舍-胡芹芹+李建</t>
  </si>
  <si>
    <t>王有为</t>
  </si>
  <si>
    <t>鑫河兄弟-李天明</t>
  </si>
  <si>
    <t>合肥耀东鸽舍陈向东</t>
  </si>
  <si>
    <t>张晓斌</t>
  </si>
  <si>
    <t>009709</t>
  </si>
  <si>
    <t>侯卫东</t>
  </si>
  <si>
    <t>孔志坚</t>
  </si>
  <si>
    <t>红色军团-张国朝+黄小建</t>
  </si>
  <si>
    <t>马红杰</t>
  </si>
  <si>
    <t>一鸣鸽园-连京</t>
  </si>
  <si>
    <t>薛寿东</t>
  </si>
  <si>
    <t>于根会</t>
  </si>
  <si>
    <t>009729</t>
  </si>
  <si>
    <t>李宝庆</t>
  </si>
  <si>
    <t>宋连彬</t>
  </si>
  <si>
    <t>赵小江</t>
  </si>
  <si>
    <t>安庆竹园生态陈家胜</t>
  </si>
  <si>
    <t>康仁鸽舍-康家强</t>
  </si>
  <si>
    <t>009755</t>
  </si>
  <si>
    <t>万科电子-冯东</t>
  </si>
  <si>
    <t>009763</t>
  </si>
  <si>
    <t>周晓虎</t>
  </si>
  <si>
    <t>孟令涛</t>
  </si>
  <si>
    <t>九龙山赛鸽-孙明星</t>
  </si>
  <si>
    <t>吴劲松</t>
  </si>
  <si>
    <t>聂俊</t>
  </si>
  <si>
    <t>羡长海</t>
  </si>
  <si>
    <t>众志诚鸽舍-程振刚</t>
  </si>
  <si>
    <t>德福鸽舍-江德福</t>
  </si>
  <si>
    <t>009789</t>
  </si>
  <si>
    <t>刘超</t>
  </si>
  <si>
    <t>李飞</t>
  </si>
  <si>
    <t>009796</t>
  </si>
  <si>
    <t>赏翔鸽苑-刘志军</t>
  </si>
  <si>
    <t>009797</t>
  </si>
  <si>
    <t>侯宪</t>
  </si>
  <si>
    <t>009798</t>
  </si>
  <si>
    <t>汤浪</t>
  </si>
  <si>
    <t>江苏连云港</t>
  </si>
  <si>
    <t>009802</t>
  </si>
  <si>
    <t>诚信园林-王鑫</t>
  </si>
  <si>
    <t>赵艳辉+刘艳杰</t>
  </si>
  <si>
    <t>泉城鸽社-魏丙荣</t>
  </si>
  <si>
    <t>009812</t>
  </si>
  <si>
    <t>梁琮+梁珉</t>
  </si>
  <si>
    <t>涵文鸽舍-钱俊浩</t>
  </si>
  <si>
    <t>曹县德翔鸽舍-鹿守德</t>
  </si>
  <si>
    <t>张红晨</t>
  </si>
  <si>
    <t>宇然鸽舍-韩则广</t>
  </si>
  <si>
    <t>宋建民</t>
  </si>
  <si>
    <t>李猛飞</t>
  </si>
  <si>
    <t>九如鸽舍-王炳珂</t>
  </si>
  <si>
    <t>于飞鸽舍-李宁</t>
  </si>
  <si>
    <t>乡村牧歌-汝怀征</t>
  </si>
  <si>
    <t>大高航空城-郭少愚</t>
  </si>
  <si>
    <t>鸿洋鸽舍-谷玉宽</t>
  </si>
  <si>
    <t>009873</t>
  </si>
  <si>
    <t>皇族鸽业-段昌喜</t>
  </si>
  <si>
    <t>龙文鸽舍-陈建华</t>
  </si>
  <si>
    <t>瑞祥鸽业-刘超+杨欢</t>
  </si>
  <si>
    <t>龙盛祥-高源杰</t>
  </si>
  <si>
    <t>张春锋</t>
  </si>
  <si>
    <t>009886</t>
  </si>
  <si>
    <t>傲翔鸽苑-庞升福</t>
  </si>
  <si>
    <t>和平天使-李红</t>
  </si>
  <si>
    <t>李豪</t>
  </si>
  <si>
    <t>王波</t>
  </si>
  <si>
    <t>福运联盟-杨幺兰</t>
  </si>
  <si>
    <t>赵安印</t>
  </si>
  <si>
    <t>009897</t>
  </si>
  <si>
    <t>宋东卫</t>
  </si>
  <si>
    <t>勤爽鸽舍-梁课勤</t>
  </si>
  <si>
    <t>嘉丰种业-宋立新</t>
  </si>
  <si>
    <t>009903</t>
  </si>
  <si>
    <t>晋羽蓝天+武宏飞</t>
  </si>
  <si>
    <t>福贵家园-薛志贵</t>
  </si>
  <si>
    <t>海联鸽舍-郭耕益</t>
  </si>
  <si>
    <t>宏智鸽舍-袁洪芝</t>
  </si>
  <si>
    <t>韩东</t>
  </si>
  <si>
    <t>胖子鸽舍-秦士礼</t>
  </si>
  <si>
    <t>飞月017+李飞龙</t>
  </si>
  <si>
    <t>丰洲赛鸽-吕建耀</t>
  </si>
  <si>
    <t>永利至-何午帮</t>
  </si>
  <si>
    <t>009923</t>
  </si>
  <si>
    <t>众鑫鸽舍-齐鹏</t>
  </si>
  <si>
    <t>紫金城鸽舍-邵桂平</t>
  </si>
  <si>
    <t>009929</t>
  </si>
  <si>
    <t>郭千旺</t>
  </si>
  <si>
    <t>瑞景建筑-朱瑞+朱智轩</t>
  </si>
  <si>
    <t>争分夺秒-魏雷雷</t>
  </si>
  <si>
    <t>山西朔州</t>
  </si>
  <si>
    <t>李佑忠</t>
  </si>
  <si>
    <t>北京利奥方-刘晓方+杨书和</t>
  </si>
  <si>
    <t>志鹏信鸽-刘志强+英雄鸽舍-巴特尔</t>
  </si>
  <si>
    <t>冠翔赛鸽-赵宝生</t>
  </si>
  <si>
    <t>亿诚德利-崔海祥</t>
  </si>
  <si>
    <t>张龙</t>
  </si>
  <si>
    <t>王章记+苗安兵</t>
  </si>
  <si>
    <t>沈如东</t>
  </si>
  <si>
    <t>盛邦鸽舍-杨义兰</t>
  </si>
  <si>
    <t>009981</t>
  </si>
  <si>
    <t>乐翔鸽舍-施乐</t>
  </si>
  <si>
    <t>009985</t>
  </si>
  <si>
    <t>浩洋团队-邱东亮+曾勇建</t>
  </si>
  <si>
    <t>吴播</t>
  </si>
  <si>
    <t>吕茂勤</t>
  </si>
  <si>
    <t>李坤</t>
  </si>
  <si>
    <t>支涛</t>
  </si>
  <si>
    <t>009995</t>
  </si>
  <si>
    <t>郓城杰正鸽舍-李丹</t>
  </si>
  <si>
    <t>董洪峰</t>
  </si>
  <si>
    <t>009997</t>
  </si>
  <si>
    <t>北京合润长青-解鹏</t>
  </si>
  <si>
    <t>韩玉生</t>
  </si>
  <si>
    <t>蓝天乔氏鸽业+杜明</t>
  </si>
  <si>
    <t>铭豪鸽苑-刘雷波</t>
  </si>
  <si>
    <t>大鸟鸽舍-王伟</t>
  </si>
  <si>
    <t>飞冠进出口公司-范江艋</t>
  </si>
  <si>
    <t>如意鸽舍-杜国朋</t>
  </si>
  <si>
    <t>鲁阳鸽舍-李传栋</t>
  </si>
  <si>
    <t>李亚伟</t>
  </si>
  <si>
    <t>北京李国民+马宝</t>
  </si>
  <si>
    <t>刘祥斌</t>
  </si>
  <si>
    <t>010855</t>
  </si>
  <si>
    <t>金翅公棚-赵振宇</t>
  </si>
  <si>
    <t>金钻鸿鹄-刘慧沪</t>
  </si>
  <si>
    <t>卓越鸽舍-白华伟</t>
  </si>
  <si>
    <t>速风鸽舍-王有志</t>
  </si>
  <si>
    <t>011078</t>
  </si>
  <si>
    <t>飞龙夺冠-秦龙龙</t>
  </si>
  <si>
    <t>鸿福鸽舍-亢福龙</t>
  </si>
  <si>
    <t>011115</t>
  </si>
  <si>
    <t>兴龙鸽舍+子龙鸽苑-刘兴龙</t>
  </si>
  <si>
    <t>泰山龙荣鸽舍-赵建华</t>
  </si>
  <si>
    <t>011266</t>
  </si>
  <si>
    <t>晖诺赛鸽-郑勇</t>
  </si>
  <si>
    <t>011287</t>
  </si>
  <si>
    <t>宗柯萍</t>
  </si>
  <si>
    <t>驭风赛鸽中药-张鹏</t>
  </si>
  <si>
    <t>011506</t>
  </si>
  <si>
    <t>孙凤民</t>
  </si>
  <si>
    <t>中国天赐鸽业-何德利</t>
  </si>
  <si>
    <t>吉祥正明+马冠洋+刘猛</t>
  </si>
  <si>
    <t>011588</t>
  </si>
  <si>
    <t>超越赛鸽-曹连合</t>
  </si>
  <si>
    <t>鸽王舰队+山东刘强</t>
  </si>
  <si>
    <t>八一建军鸽业-李建军</t>
  </si>
  <si>
    <t>011788</t>
  </si>
  <si>
    <t>齐鲁冠宇鸽舍-张立云</t>
  </si>
  <si>
    <t>润田农业鸽舍-李田玉</t>
  </si>
  <si>
    <t>中国蓝天飞将-石峰</t>
  </si>
  <si>
    <t>和顺赵明起</t>
  </si>
  <si>
    <t>012345</t>
  </si>
  <si>
    <t>伟蕴租赁-李蕴伟</t>
  </si>
  <si>
    <t>王国青</t>
  </si>
  <si>
    <t>黄骅润达-张汝博</t>
  </si>
  <si>
    <t>012888</t>
  </si>
  <si>
    <t>郝昭学</t>
  </si>
  <si>
    <t>012906</t>
  </si>
  <si>
    <t>翔祥腾飞鸽舍-张成林</t>
  </si>
  <si>
    <t>012939</t>
  </si>
  <si>
    <t>泰山凯歌-张凯歌</t>
  </si>
  <si>
    <t>13700鸽舍-高保忠</t>
  </si>
  <si>
    <t>14016-段占田</t>
  </si>
  <si>
    <t>谢宇彤</t>
  </si>
  <si>
    <t>诺新-谭忠华</t>
  </si>
  <si>
    <t>015601</t>
  </si>
  <si>
    <t>天空悍马-蔡保利</t>
  </si>
  <si>
    <t>徐世民</t>
  </si>
  <si>
    <t>015888</t>
  </si>
  <si>
    <t>马财霞</t>
  </si>
  <si>
    <t>甘肃临夏</t>
  </si>
  <si>
    <t>华龙兰-王敬哲</t>
  </si>
  <si>
    <t>哈尔滨依兰</t>
  </si>
  <si>
    <t>东方得乐-李志刚</t>
  </si>
  <si>
    <t>赛鸽档案-姜秀玲</t>
  </si>
  <si>
    <t>乔琼</t>
  </si>
  <si>
    <t>雪松鸽-杨春雪</t>
  </si>
  <si>
    <t>兴鲁鸽苑-孔祥鲁</t>
  </si>
  <si>
    <t>016988</t>
  </si>
  <si>
    <t>鑫奖鸽舍-霍海龙</t>
  </si>
  <si>
    <t>黑龙江佳木斯</t>
  </si>
  <si>
    <t>翔飞鸽舍-马志辉</t>
  </si>
  <si>
    <t>尹茂辉</t>
  </si>
  <si>
    <t>山东锐峰国际-刘学强</t>
  </si>
  <si>
    <t>菩稳鸽舍-顾书庆</t>
  </si>
  <si>
    <t>国马鸽舍-王涛</t>
  </si>
  <si>
    <t>018677</t>
  </si>
  <si>
    <t>庆岭木业-任洪庆</t>
  </si>
  <si>
    <t>钢花平安鸽业-刘炎+高峰</t>
  </si>
  <si>
    <t>北京桐彤鸽舍+于子桐+于依彤</t>
  </si>
  <si>
    <t>019019</t>
  </si>
  <si>
    <t>熊二的故事-熊怀领</t>
  </si>
  <si>
    <t>邯郸盛大汽配-闫少勇</t>
  </si>
  <si>
    <t>碧玉草堂-穆广理</t>
  </si>
  <si>
    <t>专业喷涂-孔海龙+刘亚洲</t>
  </si>
  <si>
    <t>李保琦</t>
  </si>
  <si>
    <t>020977</t>
  </si>
  <si>
    <t>俎朝阳</t>
  </si>
  <si>
    <t>021117</t>
  </si>
  <si>
    <t>王东平</t>
  </si>
  <si>
    <t>博聪赛鸽-孟高义</t>
  </si>
  <si>
    <t>021336</t>
  </si>
  <si>
    <t>杰克老炮-蒋金龙</t>
  </si>
  <si>
    <t>江苏新沂</t>
  </si>
  <si>
    <t>无梦鸽业-吴艳</t>
  </si>
  <si>
    <t>宋应强+文强</t>
  </si>
  <si>
    <t>鸿福蓝天-张洪伟</t>
  </si>
  <si>
    <t>郑金勇</t>
  </si>
  <si>
    <t>张二君</t>
  </si>
  <si>
    <t>金鑫鸽舍-沈金栋</t>
  </si>
  <si>
    <t>022518</t>
  </si>
  <si>
    <t>龙海赛鸽-冷怀龙</t>
  </si>
  <si>
    <t>永乾赛鸽-刘志密</t>
  </si>
  <si>
    <t>022616</t>
  </si>
  <si>
    <t>李青</t>
  </si>
  <si>
    <t>022888</t>
  </si>
  <si>
    <t>勇往直前-邢庆勇</t>
  </si>
  <si>
    <t>河北翎翔-李志铁</t>
  </si>
  <si>
    <t>天祥机械-张建波</t>
  </si>
  <si>
    <t>崔利国</t>
  </si>
  <si>
    <t>德州-郑国成</t>
  </si>
  <si>
    <t>028088</t>
  </si>
  <si>
    <t>苏滁赛鸽-谢洪军+杨利友</t>
  </si>
  <si>
    <t>合汇墙板-张生辉</t>
  </si>
  <si>
    <t>029029</t>
  </si>
  <si>
    <t>盛世强龙-马志强</t>
  </si>
  <si>
    <t>天上见鸽舍-胡英才+龚文芳</t>
  </si>
  <si>
    <t>刘兴民</t>
  </si>
  <si>
    <t>申东东</t>
  </si>
  <si>
    <t>春华秋实-陈工</t>
  </si>
  <si>
    <t>陈晓龙</t>
  </si>
  <si>
    <t>李一群</t>
  </si>
  <si>
    <t>冠军鸽舍-刘冠军</t>
  </si>
  <si>
    <t>郑培晓</t>
  </si>
  <si>
    <t>王文庆</t>
  </si>
  <si>
    <t>华伟宠物用品-杨华伟</t>
  </si>
  <si>
    <t>032000</t>
  </si>
  <si>
    <t>竞翔竞美-张波</t>
  </si>
  <si>
    <t>韩军臣</t>
  </si>
  <si>
    <t>鸽联公社-罗文安</t>
  </si>
  <si>
    <t>武文辉</t>
  </si>
  <si>
    <t>乔廷配</t>
  </si>
  <si>
    <t>天宏鸽舍-武亚朋</t>
  </si>
  <si>
    <t>鹏昊水利-高建亮</t>
  </si>
  <si>
    <t>于加生</t>
  </si>
  <si>
    <t>闪耀鸽舍-施娇娇</t>
  </si>
  <si>
    <t>036688</t>
  </si>
  <si>
    <t>忠义翔鸽舍-赵建忠</t>
  </si>
  <si>
    <t>梦园赛鸽-王梦泽</t>
  </si>
  <si>
    <t>山东博兴</t>
  </si>
  <si>
    <t>037123</t>
  </si>
  <si>
    <t>奥仕化学-王孟</t>
  </si>
  <si>
    <t>天和-田建生</t>
  </si>
  <si>
    <t>翔源公棚-李克飞</t>
  </si>
  <si>
    <t>038868</t>
  </si>
  <si>
    <t>皖北赛鸽-刘传礼</t>
  </si>
  <si>
    <t>徐同义</t>
  </si>
  <si>
    <t>邹平福鑫鸽舍-赵迪</t>
  </si>
  <si>
    <t>041376</t>
  </si>
  <si>
    <t>飞翔佳业-楚孔伟</t>
  </si>
  <si>
    <t>李振祥鸽舍-李玉国</t>
  </si>
  <si>
    <t>郗猛</t>
  </si>
  <si>
    <t>满载而归-张丽</t>
  </si>
  <si>
    <t>冠西鸽舍～李桂东+李宝利</t>
  </si>
  <si>
    <t>王玉宝</t>
  </si>
  <si>
    <t>铭川赛鸽-孟广祥</t>
  </si>
  <si>
    <t>桂香鸽舍-付桂香</t>
  </si>
  <si>
    <t>凯旋鸽舍-郑文宗</t>
  </si>
  <si>
    <t>新华鸽舍-赵华</t>
  </si>
  <si>
    <t>觊达华+吕蒙</t>
  </si>
  <si>
    <t>050166</t>
  </si>
  <si>
    <t>昀轩舍-张素伟</t>
  </si>
  <si>
    <t>超亿鸽舍-郑万敬</t>
  </si>
  <si>
    <t>春风果业-李春风</t>
  </si>
  <si>
    <t>A2鸽舍-马建寿</t>
  </si>
  <si>
    <t>刚翔鸽舍-刘朝刚</t>
  </si>
  <si>
    <t>051698</t>
  </si>
  <si>
    <t>雄跃赛鸽-许殿华</t>
  </si>
  <si>
    <t>051776</t>
  </si>
  <si>
    <t>石川</t>
  </si>
  <si>
    <t>张瑞林</t>
  </si>
  <si>
    <t>鑫阳鸽舍～边鑫</t>
  </si>
  <si>
    <t>四宝赛鸽-马波</t>
  </si>
  <si>
    <t>052226</t>
  </si>
  <si>
    <t>天平鸽舍-陈超敏</t>
  </si>
  <si>
    <t>唐山苍白鸽苑-李宝忠</t>
  </si>
  <si>
    <t>管昆明</t>
  </si>
  <si>
    <t>振博翱翔鸽舍-修海波</t>
  </si>
  <si>
    <t>北京鼎泰安保-周建民</t>
  </si>
  <si>
    <t>吴国辉</t>
  </si>
  <si>
    <t>鸿福家园-李敏英</t>
  </si>
  <si>
    <t>山东鸿冠杨成峰+宝山</t>
  </si>
  <si>
    <t>054816</t>
  </si>
  <si>
    <t>鴻胜鸽舍-刘洪岭</t>
  </si>
  <si>
    <t>科麟鸽舍-刘德坤</t>
  </si>
  <si>
    <t>飞速赛鸽-吴辉</t>
  </si>
  <si>
    <t>彭城龙翔鸽舍-吕后刚</t>
  </si>
  <si>
    <t>055789</t>
  </si>
  <si>
    <t>张海龙</t>
  </si>
  <si>
    <t>盛世辉煌-张珈鸣</t>
  </si>
  <si>
    <t>055979</t>
  </si>
  <si>
    <t>河北晶森赛鸽-王进伟</t>
  </si>
  <si>
    <t>代鸣清+杨德山</t>
  </si>
  <si>
    <t>张继若</t>
  </si>
  <si>
    <t>鸽语者-黄本恒</t>
  </si>
  <si>
    <t>佳强赛鸽-樊佳强</t>
  </si>
  <si>
    <t>056828</t>
  </si>
  <si>
    <t>弘历鸽舍-林宏</t>
  </si>
  <si>
    <t>李志勇（幸运）</t>
  </si>
  <si>
    <t>百飞待兴-贾振兴</t>
  </si>
  <si>
    <t>华孝龙+林德有</t>
  </si>
  <si>
    <t>鑫财源-付世源</t>
  </si>
  <si>
    <t>057999</t>
  </si>
  <si>
    <t>壹號军团-许勇</t>
  </si>
  <si>
    <t>张全富</t>
  </si>
  <si>
    <t>杨瑞云</t>
  </si>
  <si>
    <t>058888</t>
  </si>
  <si>
    <t>江苏晟恒-刘杰</t>
  </si>
  <si>
    <t>天津风采鸽舍-薄廷军+李燕海</t>
  </si>
  <si>
    <t>058999</t>
  </si>
  <si>
    <t>久久鸽舍-孙修飞</t>
  </si>
  <si>
    <t>059277</t>
  </si>
  <si>
    <t>大新鸽舍-冉欣</t>
  </si>
  <si>
    <t>洪熹鸽舍-陈晨</t>
  </si>
  <si>
    <t>丰冠鸽舍-王丰</t>
  </si>
  <si>
    <t>060551</t>
  </si>
  <si>
    <t>曹学强</t>
  </si>
  <si>
    <t>060668</t>
  </si>
  <si>
    <t>薛伟光</t>
  </si>
  <si>
    <t>孟林+孟德豹</t>
  </si>
  <si>
    <t>辽宁蓝色舰队-张国华</t>
  </si>
  <si>
    <t>辽宁葫芦岛</t>
  </si>
  <si>
    <t>铁西传奇-马洪涛</t>
  </si>
  <si>
    <t>孙文广+王圆</t>
  </si>
  <si>
    <t>顺风顺水-宫建峰</t>
  </si>
  <si>
    <t>山西鑫旺鸽业-李才旺</t>
  </si>
  <si>
    <t>韩家群</t>
  </si>
  <si>
    <t>061888</t>
  </si>
  <si>
    <t>中国盛世金翔鸽业-孙志强</t>
  </si>
  <si>
    <t>广源竟翔+张延德+孙志强</t>
  </si>
  <si>
    <t>2526鸽舍-杨锐</t>
  </si>
  <si>
    <t>062997</t>
  </si>
  <si>
    <t>孙省成</t>
  </si>
  <si>
    <t>063667</t>
  </si>
  <si>
    <t>黄贺</t>
  </si>
  <si>
    <t>064757</t>
  </si>
  <si>
    <t>董英超</t>
  </si>
  <si>
    <t>065111</t>
  </si>
  <si>
    <t>路平汽车服务中心-陶路平</t>
  </si>
  <si>
    <t>065886</t>
  </si>
  <si>
    <t>信长智</t>
  </si>
  <si>
    <t>张通智</t>
  </si>
  <si>
    <t>冠宇鸽舍-来发立</t>
  </si>
  <si>
    <t>066011</t>
  </si>
  <si>
    <t>空霸鸽舍-赵宝光</t>
  </si>
  <si>
    <t>金恒鸽舍-李现恒</t>
  </si>
  <si>
    <t>永翔鸽舍-李永起</t>
  </si>
  <si>
    <t>侯海防</t>
  </si>
  <si>
    <t>马晓强</t>
  </si>
  <si>
    <t>彩虹父子-张维科</t>
  </si>
  <si>
    <t>悍马鸽舍-袁青松</t>
  </si>
  <si>
    <t>君乐鸽舍-申军生</t>
  </si>
  <si>
    <t>雯豪鸽舍-刘涛+刘良</t>
  </si>
  <si>
    <t>苗申</t>
  </si>
  <si>
    <t>山东和能翱翔鸽业-鲍光宝</t>
  </si>
  <si>
    <t>066898</t>
  </si>
  <si>
    <t>冠指通赢鸽苑-赵培宽</t>
  </si>
  <si>
    <t>银鹰鸽舍-陈孟</t>
  </si>
  <si>
    <t>067666</t>
  </si>
  <si>
    <t>路桥鸽舍-李功明</t>
  </si>
  <si>
    <t>068368</t>
  </si>
  <si>
    <t>周同兴</t>
  </si>
  <si>
    <t>赵蔚</t>
  </si>
  <si>
    <t>杜钰</t>
  </si>
  <si>
    <t>金翼辉煌-刘飞</t>
  </si>
  <si>
    <t>同盟信鸽-宋天斌</t>
  </si>
  <si>
    <t>闫海云</t>
  </si>
  <si>
    <t>建翔鸽舍-尹建</t>
  </si>
  <si>
    <t>羽晨鸽舍-高红升</t>
  </si>
  <si>
    <t>金鑫鸽舍陆相华+徐长旭</t>
  </si>
  <si>
    <t>071111</t>
  </si>
  <si>
    <t>梁军</t>
  </si>
  <si>
    <t>071126</t>
  </si>
  <si>
    <t>朱建双</t>
  </si>
  <si>
    <t>071555</t>
  </si>
  <si>
    <t>纵横春秋-陈华+田庆</t>
  </si>
  <si>
    <t>乔华喜+马珂</t>
  </si>
  <si>
    <t>旭日金鹏-赵建波</t>
  </si>
  <si>
    <t>张忠良</t>
  </si>
  <si>
    <t>河北尚一+王冬</t>
  </si>
  <si>
    <t>翔胜鸽舍-陈长清</t>
  </si>
  <si>
    <t>072800</t>
  </si>
  <si>
    <t>春秋赛鸽-孔令军</t>
  </si>
  <si>
    <t>神通精英鸽业-李宗连</t>
  </si>
  <si>
    <t>075288</t>
  </si>
  <si>
    <t>辉腾毅鸽-刘英祖+杨守伟</t>
  </si>
  <si>
    <t>宏图鸽舍-黄金栋</t>
  </si>
  <si>
    <t>翱翔鸽舍-张延国</t>
  </si>
  <si>
    <t>兴旺鸽业-姚玉龙</t>
  </si>
  <si>
    <t>076691</t>
  </si>
  <si>
    <t>郭苍岩王贺</t>
  </si>
  <si>
    <t>076699</t>
  </si>
  <si>
    <t>邢长发+K2</t>
  </si>
  <si>
    <t>076760</t>
  </si>
  <si>
    <t>中瑞国际-李威龙</t>
  </si>
  <si>
    <t>母泽峰团队-周海鹭+刘伟安</t>
  </si>
  <si>
    <t>秦枫鸽舍-秦瑞元</t>
  </si>
  <si>
    <t>常海</t>
  </si>
  <si>
    <t>翔赫鸽苑-苏小永</t>
  </si>
  <si>
    <t>077117</t>
  </si>
  <si>
    <t>张宾</t>
  </si>
  <si>
    <t>旭日翔云-张彦军</t>
  </si>
  <si>
    <t>大潘哥潘兴志+王振朝</t>
  </si>
  <si>
    <t>李之祥</t>
  </si>
  <si>
    <t>东沈倩鸽舍-东明坡</t>
  </si>
  <si>
    <t>冠鑫鸽舍-杨广志</t>
  </si>
  <si>
    <t>077818</t>
  </si>
  <si>
    <t>展艺赛鸽俱乐部-徐长明</t>
  </si>
  <si>
    <t>知行鸽业-刘彬</t>
  </si>
  <si>
    <t>小鸽痞-陈迪</t>
  </si>
  <si>
    <t>储增柱</t>
  </si>
  <si>
    <t>078056</t>
  </si>
  <si>
    <t>辉煌胜利-杨利辉</t>
  </si>
  <si>
    <t>绍兴战队-吴兆云</t>
  </si>
  <si>
    <t>浙江绍兴</t>
  </si>
  <si>
    <t>078666</t>
  </si>
  <si>
    <t>阳光鸽舍-王德荣</t>
  </si>
  <si>
    <t>北环达达-李达</t>
  </si>
  <si>
    <t>078868</t>
  </si>
  <si>
    <t>金瀚五金-赵增运</t>
  </si>
  <si>
    <t>长清鸽缘-郭建伟</t>
  </si>
  <si>
    <t>刘建辉</t>
  </si>
  <si>
    <t>079158</t>
  </si>
  <si>
    <t>赵庭凯</t>
  </si>
  <si>
    <t>刘佳琳</t>
  </si>
  <si>
    <t>李玉杰</t>
  </si>
  <si>
    <t>泰华伟业-曹建伟</t>
  </si>
  <si>
    <t>冠翔鸽舍-段翔</t>
  </si>
  <si>
    <t>080538</t>
  </si>
  <si>
    <t>白艳梁+刘天保</t>
  </si>
  <si>
    <t>舜翔鸽苑-杨曰进</t>
  </si>
  <si>
    <t>宝龙联合-宋斌</t>
  </si>
  <si>
    <t>080922</t>
  </si>
  <si>
    <t>金江鸽业-刘江</t>
  </si>
  <si>
    <t>081111</t>
  </si>
  <si>
    <t>张治国</t>
  </si>
  <si>
    <t>081199</t>
  </si>
  <si>
    <t>宋国平</t>
  </si>
  <si>
    <t>龚云飞</t>
  </si>
  <si>
    <t>内蒙通辽</t>
  </si>
  <si>
    <t>081458</t>
  </si>
  <si>
    <t>万怀忠</t>
  </si>
  <si>
    <t>任丘昊宁团队-刘昊</t>
  </si>
  <si>
    <t>081815</t>
  </si>
  <si>
    <t>九盛赛鸽-王肖祝</t>
  </si>
  <si>
    <t>王登峰鸽舍-王登峰</t>
  </si>
  <si>
    <t>081883</t>
  </si>
  <si>
    <t>刘伟+张荣涛</t>
  </si>
  <si>
    <t>刘松</t>
  </si>
  <si>
    <t>旭东鸽舍-肖娃子</t>
  </si>
  <si>
    <t>082258</t>
  </si>
  <si>
    <t>北京辉煌战队-梁国强</t>
  </si>
  <si>
    <t>滕超千</t>
  </si>
  <si>
    <t>王喜龙</t>
  </si>
  <si>
    <t>高善顺+高成金</t>
  </si>
  <si>
    <t>小桥之家-双洋赛鸽-李洋洋</t>
  </si>
  <si>
    <t>易龙鸽舍-谢立达</t>
  </si>
  <si>
    <t>082889</t>
  </si>
  <si>
    <t>王历峰+张福山</t>
  </si>
  <si>
    <t>082892</t>
  </si>
  <si>
    <t>鲍彦杰</t>
  </si>
  <si>
    <t>昊华彩钢-吴金城</t>
  </si>
  <si>
    <t>海鸥鸽舍-孙鸥</t>
  </si>
  <si>
    <t>龙腾鸽业-张成龙</t>
  </si>
  <si>
    <t>少宝鸽舍-郭少宝</t>
  </si>
  <si>
    <t>腾飞液压-李昊宇</t>
  </si>
  <si>
    <t>鹏飞鸽舍-孙鹏</t>
  </si>
  <si>
    <t>085978</t>
  </si>
  <si>
    <t>鑫源团队-张传强+焦红旭</t>
  </si>
  <si>
    <t>魁焱鸽舍-李廷魁</t>
  </si>
  <si>
    <t>高军</t>
  </si>
  <si>
    <t>086529</t>
  </si>
  <si>
    <t>北京兆强鸽舍-尹兆强</t>
  </si>
  <si>
    <t>京虎堂-张静</t>
  </si>
  <si>
    <t>李建平</t>
  </si>
  <si>
    <t>顺顺赛鸽-王红振</t>
  </si>
  <si>
    <t>翔飞鸽舍-王清洋+上海小雄</t>
  </si>
  <si>
    <t>086781</t>
  </si>
  <si>
    <t>宝贺竞翔-腾鹏飞</t>
  </si>
  <si>
    <t>王欢+张少华</t>
  </si>
  <si>
    <t>鼎盛鸽舍-崔勇</t>
  </si>
  <si>
    <t>086887</t>
  </si>
  <si>
    <t>岳云龙</t>
  </si>
  <si>
    <t>聚福元-付建华</t>
  </si>
  <si>
    <t>086988</t>
  </si>
  <si>
    <t>宋福勇</t>
  </si>
  <si>
    <t>灵璧奇石苑-胡桂松</t>
  </si>
  <si>
    <t>东平赛鸽-李龙+吕修本</t>
  </si>
  <si>
    <t>韩月刚</t>
  </si>
  <si>
    <t>唐山广龙鸽舍-庞存生</t>
  </si>
  <si>
    <t>鸿润赛鸽-赵建国</t>
  </si>
  <si>
    <t>088188</t>
  </si>
  <si>
    <t>山东亿泽-韩卫义</t>
  </si>
  <si>
    <t>鑫顺园+靳永法</t>
  </si>
  <si>
    <t>宇儿亭亭-李宇亭</t>
  </si>
  <si>
    <t>088255</t>
  </si>
  <si>
    <t>引领赛鸽-熊喜军</t>
  </si>
  <si>
    <t>黄炜+柴发明</t>
  </si>
  <si>
    <t>青海西宁</t>
  </si>
  <si>
    <t>黄瑞波</t>
  </si>
  <si>
    <t>088585</t>
  </si>
  <si>
    <t>齐鲁悍将-孙凤阳</t>
  </si>
  <si>
    <t>钰钰鸽舍-赵玉军</t>
  </si>
  <si>
    <t>088668</t>
  </si>
  <si>
    <t>皇嘉国际-甄会献</t>
  </si>
  <si>
    <t>088688</t>
  </si>
  <si>
    <t>巴鲜烤鱼-申宾宾+军鸽嘹亮-霍会民</t>
  </si>
  <si>
    <t>088758</t>
  </si>
  <si>
    <t>圣翔秋翎-周永</t>
  </si>
  <si>
    <t>088818</t>
  </si>
  <si>
    <t>朱波</t>
  </si>
  <si>
    <t>郝凤鳌+郝建忠</t>
  </si>
  <si>
    <t>乐伴朝夕-公惟学</t>
  </si>
  <si>
    <t>尹华+同飞鸽业-张桐</t>
  </si>
  <si>
    <t>088999</t>
  </si>
  <si>
    <t>山东浩杰-张宪锋</t>
  </si>
  <si>
    <t>黑仙哥鸽舍-王小军</t>
  </si>
  <si>
    <t>神风盛世-钱一峰</t>
  </si>
  <si>
    <t>田立勇</t>
  </si>
  <si>
    <t>090220</t>
  </si>
  <si>
    <t>神策军-高卫笛</t>
  </si>
  <si>
    <t>船长鸽舍+吴海珠</t>
  </si>
  <si>
    <t>海林鸽舍-杜贤廷</t>
  </si>
  <si>
    <t>090788</t>
  </si>
  <si>
    <t>鼎盛春秋-刘连海</t>
  </si>
  <si>
    <t>追风千里-刘燕明</t>
  </si>
  <si>
    <t>091116</t>
  </si>
  <si>
    <t>天降神兵-赵洪涛+刘洋</t>
  </si>
  <si>
    <t>091185</t>
  </si>
  <si>
    <t>郭万宾</t>
  </si>
  <si>
    <t>刘彦彪</t>
  </si>
  <si>
    <t>誉祥木业-赵琛</t>
  </si>
  <si>
    <t>昊龙消防-王永乐</t>
  </si>
  <si>
    <t>山东硬汉黄殿川+王肃义</t>
  </si>
  <si>
    <t>赵英杰</t>
  </si>
  <si>
    <t>蓝翔赛鸽-边光平</t>
  </si>
  <si>
    <t>亮翼辉煌-张志辉</t>
  </si>
  <si>
    <t>恒大鸽业-田秀东+高明贵</t>
  </si>
  <si>
    <t>093336</t>
  </si>
  <si>
    <t>疆湖鸽业-赵鹏杰</t>
  </si>
  <si>
    <t>093789</t>
  </si>
  <si>
    <t>王杰+许雷</t>
  </si>
  <si>
    <t>093890</t>
  </si>
  <si>
    <t>天津南开八一赛鸽-任增光</t>
  </si>
  <si>
    <t>七米阳光-张峰+苏鹏</t>
  </si>
  <si>
    <t>095558</t>
  </si>
  <si>
    <t>杨伟涛</t>
  </si>
  <si>
    <t>095588</t>
  </si>
  <si>
    <t>周涛</t>
  </si>
  <si>
    <t>扬州九号鸽舍-尹文洪</t>
  </si>
  <si>
    <t>天基正方-齐书江+杜红生</t>
  </si>
  <si>
    <t>唐善军+唐勇</t>
  </si>
  <si>
    <t>095999</t>
  </si>
  <si>
    <t>蓬莱赛鸽-武栋</t>
  </si>
  <si>
    <t>096018</t>
  </si>
  <si>
    <t>李现克</t>
  </si>
  <si>
    <t>争霸鸽园飞行战队-黄玉堂</t>
  </si>
  <si>
    <t>翼鹏鸽苑张光强+郭学刚</t>
  </si>
  <si>
    <t>魏州鸽舍-崔孟军</t>
  </si>
  <si>
    <t>邢台石油协会尚永军+杨占波</t>
  </si>
  <si>
    <t>096843</t>
  </si>
  <si>
    <t>105鸽舍-徐志胜</t>
  </si>
  <si>
    <t>孟方园+孟飞</t>
  </si>
  <si>
    <t>飞宁鸽舍-陈桂宁</t>
  </si>
  <si>
    <t>097111</t>
  </si>
  <si>
    <t>王辉</t>
  </si>
  <si>
    <t>和平鸽舍-单继耕</t>
  </si>
  <si>
    <t>097766</t>
  </si>
  <si>
    <t>春和景明鸽舍-王爱龙</t>
  </si>
  <si>
    <t>海骏如意鸽苑-郑化森</t>
  </si>
  <si>
    <t>金翼博翔鸽苑-苏佳豪</t>
  </si>
  <si>
    <t>成隆赛鸽-陈国</t>
  </si>
  <si>
    <t>五金门市-杨松柏</t>
  </si>
  <si>
    <t>河北隆尧</t>
  </si>
  <si>
    <t>众信车行-王保强</t>
  </si>
  <si>
    <t>祥泽牧业～孙振兴</t>
  </si>
  <si>
    <t>099568</t>
  </si>
  <si>
    <t>海纳百川-王建国</t>
  </si>
  <si>
    <t>王名旺</t>
  </si>
  <si>
    <t>婧华超冠-范婧华</t>
  </si>
  <si>
    <t>元昌国际-李金芳</t>
  </si>
  <si>
    <t>伏城赛鸽俱乐部-薛超庆</t>
  </si>
  <si>
    <t>山东壹号鸽舍-张斌</t>
  </si>
  <si>
    <t>畅翔赛鸽-李希伦</t>
  </si>
  <si>
    <t>红花汇-郭树胜</t>
  </si>
  <si>
    <t>和平鸽业-李建磊</t>
  </si>
  <si>
    <t>金牛凤凰-滕静山</t>
  </si>
  <si>
    <t>睿翼远翔-孙宝军</t>
  </si>
  <si>
    <t>北京聚宝盆鸽舍-杨景虎</t>
  </si>
  <si>
    <t>鑫鑫鸽舍-李东鑫</t>
  </si>
  <si>
    <t>荣盛鸽舍-李开荣</t>
  </si>
  <si>
    <t>新贵族鸽舍-樊帆+阎军波</t>
  </si>
  <si>
    <t>金氏家族-金殿坤</t>
  </si>
  <si>
    <t>久鸿鸽苑-董兴旺</t>
  </si>
  <si>
    <t>鑫圆鸽业+张文军</t>
  </si>
  <si>
    <t>山西平定</t>
  </si>
  <si>
    <t>安心鸽舍-张彦+静昂轩</t>
  </si>
  <si>
    <t>115979</t>
  </si>
  <si>
    <t>杜向阳+杜二刚</t>
  </si>
  <si>
    <t>117969</t>
  </si>
  <si>
    <t>富贵鸟-赵强</t>
  </si>
  <si>
    <t>王文来</t>
  </si>
  <si>
    <t>118868</t>
  </si>
  <si>
    <t>龙佑赛鸽-许宏昭</t>
  </si>
  <si>
    <t>问鼎-时晓涵</t>
  </si>
  <si>
    <t>新代包装-夏丽萍</t>
  </si>
  <si>
    <t>春兰鸽业-张建军</t>
  </si>
  <si>
    <t>超速联翔-于军超+王新生</t>
  </si>
  <si>
    <t>天道天财-李宝成</t>
  </si>
  <si>
    <t>邢台鼎冠鸽舍-杨贝乐+咏翔鸽舍</t>
  </si>
  <si>
    <t>江南古玩-黄信德</t>
  </si>
  <si>
    <t>中猎科技-秦纪法</t>
  </si>
  <si>
    <t>天宇鸽舍-梁富国</t>
  </si>
  <si>
    <t>慧赢鸽舍-梁强+李华梁</t>
  </si>
  <si>
    <t>宋宏前+宋远威+宋家辉</t>
  </si>
  <si>
    <t>四川犍为</t>
  </si>
  <si>
    <t>三军司令+王洪志</t>
  </si>
  <si>
    <t>刘少芳</t>
  </si>
  <si>
    <t>锦程-孙凯旋</t>
  </si>
  <si>
    <t>冠强鸽业–梁瑞强</t>
  </si>
  <si>
    <t>161212</t>
  </si>
  <si>
    <t>天郎鸽舍-赵俊丰</t>
  </si>
  <si>
    <t>162345</t>
  </si>
  <si>
    <t>徐超博</t>
  </si>
  <si>
    <t>165688</t>
  </si>
  <si>
    <t>悦翔国际-薛闯+高浩</t>
  </si>
  <si>
    <t>何忠贤+徐国现</t>
  </si>
  <si>
    <t>枫润赛鸽-胡晓蕊</t>
  </si>
  <si>
    <t>金博雅冠-宋阳光</t>
  </si>
  <si>
    <t>翼博雲天-张泽卫</t>
  </si>
  <si>
    <t>河北聚英园-张龙</t>
  </si>
  <si>
    <t>鲁中化肥-邵艳飞</t>
  </si>
  <si>
    <t>台湖飞腾-赵斌</t>
  </si>
  <si>
    <t>北回归线-刘博</t>
  </si>
  <si>
    <t>鸠鸽苑-孙军</t>
  </si>
  <si>
    <t>陈玉萍</t>
  </si>
  <si>
    <t>名典鸽艺-李柱刚</t>
  </si>
  <si>
    <t>北京春天伟利鸽舍-陆超</t>
  </si>
  <si>
    <t>秦系赛鸽-秦士利</t>
  </si>
  <si>
    <t>王兰新</t>
  </si>
  <si>
    <t>山东铁匠帝&lt;&lt;&lt;木业卓翔羽冠-戴尊营</t>
  </si>
  <si>
    <t>军鸽后裔-黎佩雄</t>
  </si>
  <si>
    <t>185688</t>
  </si>
  <si>
    <t>茂升-王子升</t>
  </si>
  <si>
    <t>186767</t>
  </si>
  <si>
    <t>永福祥-徐银鹏</t>
  </si>
  <si>
    <t>河北镪润公路工程建筑-高玉强</t>
  </si>
  <si>
    <t>神逸飞鹏-王德林</t>
  </si>
  <si>
    <t>于洪章</t>
  </si>
  <si>
    <t>飞扬鸽舍刘伟</t>
  </si>
  <si>
    <t>上海浦东新区</t>
  </si>
  <si>
    <t>1991腾达鸽舍-赵广</t>
  </si>
  <si>
    <t>双翼搏冠-陈雁青</t>
  </si>
  <si>
    <t>飞钰鸽苑-宋智勇</t>
  </si>
  <si>
    <t>杜强+马威</t>
  </si>
  <si>
    <t>彩山鸽舍-殷传栋</t>
  </si>
  <si>
    <t>邓强文</t>
  </si>
  <si>
    <t>三元鸽舍-杨洪伟</t>
  </si>
  <si>
    <t>璟玉鸽舍-王庆刚</t>
  </si>
  <si>
    <t>张六根</t>
  </si>
  <si>
    <t>成功鸽业-冯桂敏</t>
  </si>
  <si>
    <t>二鹏杨飞</t>
  </si>
  <si>
    <t>永盛寄卖行有限公司-史培生</t>
  </si>
  <si>
    <t>光宇鸽舍-冯光+王宇</t>
  </si>
  <si>
    <t>青松鸽舍-蔡志彬</t>
  </si>
  <si>
    <t>中国红-陈志刚+王俊博</t>
  </si>
  <si>
    <t>春红鸽舍-张伯红</t>
  </si>
  <si>
    <t>王庆振</t>
  </si>
  <si>
    <t>高广利</t>
  </si>
  <si>
    <t>战狼鸽舍-李天桥</t>
  </si>
  <si>
    <t>王岳</t>
  </si>
  <si>
    <t>曹德彪+程杰辉</t>
  </si>
  <si>
    <t>昊佳鸽舍-邱振卫</t>
  </si>
  <si>
    <t>阅天赛鸽-朱阳</t>
  </si>
  <si>
    <t>杨华</t>
  </si>
  <si>
    <t>壹品国际-裘明强+汤利民</t>
  </si>
  <si>
    <t>王岩+张剑</t>
  </si>
  <si>
    <t>金阳必胜-邹吉政</t>
  </si>
  <si>
    <t>333933</t>
  </si>
  <si>
    <t>满堂鸽舍-那金龙</t>
  </si>
  <si>
    <t>山东临淄</t>
  </si>
  <si>
    <t>玥珑鸽舍-徐春</t>
  </si>
  <si>
    <t>336188</t>
  </si>
  <si>
    <t>王善荣</t>
  </si>
  <si>
    <t>飞常准鸽苑-杨静</t>
  </si>
  <si>
    <t>汇鑫赛鸽-王鑫</t>
  </si>
  <si>
    <t>常新伟+毕永波</t>
  </si>
  <si>
    <t>蓝天秀娇-赵福东</t>
  </si>
  <si>
    <t>396668</t>
  </si>
  <si>
    <t>齐盛公棚-孙英伟</t>
  </si>
  <si>
    <t>裴胜利</t>
  </si>
  <si>
    <t>吉祥鸽舍～张振杰</t>
  </si>
  <si>
    <t>彭杉</t>
  </si>
  <si>
    <t>中奥爱丽丝-李鹏</t>
  </si>
  <si>
    <t>刘千百慧</t>
  </si>
  <si>
    <t>李艳美</t>
  </si>
  <si>
    <t>华维鸽业+郑宝昆</t>
  </si>
  <si>
    <t>翼展赛鸽-王磊</t>
  </si>
  <si>
    <t>508989</t>
  </si>
  <si>
    <t>鑫垒鸽舍-李焕垒+吕长伟</t>
  </si>
  <si>
    <t>五口之家-李传胜</t>
  </si>
  <si>
    <t>永翔鸽舍-郝攀攀</t>
  </si>
  <si>
    <t>翔羽轩-肖继军</t>
  </si>
  <si>
    <t>郝广岭</t>
  </si>
  <si>
    <t>詹翼鸽营-崔奥一</t>
  </si>
  <si>
    <t>红梅鸽舍-周建柱</t>
  </si>
  <si>
    <t>程诚鸽舍-程诚</t>
  </si>
  <si>
    <t>王旭+王大维</t>
  </si>
  <si>
    <t>亿源清真食品-郭营</t>
  </si>
  <si>
    <t>永盛鸽舍-朱金林</t>
  </si>
  <si>
    <t>鑫磊鸽舍-焦新磊</t>
  </si>
  <si>
    <t>联合稳赢苑顺</t>
  </si>
  <si>
    <t>585567</t>
  </si>
  <si>
    <t>王广范</t>
  </si>
  <si>
    <t>两张一宋-宋健</t>
  </si>
  <si>
    <t>586177</t>
  </si>
  <si>
    <t>鹰熠赛鸽-张慎峰</t>
  </si>
  <si>
    <t>旗智鸽舍-东兴+包刚</t>
  </si>
  <si>
    <t>588222</t>
  </si>
  <si>
    <t>席文强</t>
  </si>
  <si>
    <t>一鸣惊人张坤</t>
  </si>
  <si>
    <t>591191</t>
  </si>
  <si>
    <t>弘堃鸽舍-卢广庆</t>
  </si>
  <si>
    <t>兴业家园-沈军提</t>
  </si>
  <si>
    <t>东田园鸽舍-田新全</t>
  </si>
  <si>
    <t>鑫荣鸽舍-郝世杰</t>
  </si>
  <si>
    <t>613111</t>
  </si>
  <si>
    <t>玖號鸽业-刘光</t>
  </si>
  <si>
    <t>华展五金-刘斌</t>
  </si>
  <si>
    <t>梦幻山水-陈澎</t>
  </si>
  <si>
    <t>619988</t>
  </si>
  <si>
    <t>洪雷鸽会-张立会</t>
  </si>
  <si>
    <t>鼎胜赛鸽-张亮</t>
  </si>
  <si>
    <t>金鑫框业-张拥军</t>
  </si>
  <si>
    <t>623333</t>
  </si>
  <si>
    <t>赵景云</t>
  </si>
  <si>
    <t>源兴鸽苑-邱少凡</t>
  </si>
  <si>
    <t>福建石狮</t>
  </si>
  <si>
    <t>翔云鸽业-于开国</t>
  </si>
  <si>
    <t>吉林白城</t>
  </si>
  <si>
    <t>猪猪鸽舍～杨二津</t>
  </si>
  <si>
    <t>德惠小成-陈成</t>
  </si>
  <si>
    <t>辛浩祥-赵立云</t>
  </si>
  <si>
    <t>王云东</t>
  </si>
  <si>
    <t>太子鸽业+小飞鸽业+李氏鸽业-李辉</t>
  </si>
  <si>
    <t>多彩贵州-代清武</t>
  </si>
  <si>
    <t>026鸽舍-李利</t>
  </si>
  <si>
    <t>666688</t>
  </si>
  <si>
    <t>中国盘古鸽业-温西印</t>
  </si>
  <si>
    <t>鸿鹄天赐-高显增</t>
  </si>
  <si>
    <t>都氏鸽舍-都振军</t>
  </si>
  <si>
    <t>高丽君+张宝艳</t>
  </si>
  <si>
    <t>王者归来-王宽</t>
  </si>
  <si>
    <t>北国兄弟-李盼</t>
  </si>
  <si>
    <t>鲁南赛鸽团队-齐玉峰+胡鲁峰</t>
  </si>
  <si>
    <t>北京双宝鸽舍-黄荣双</t>
  </si>
  <si>
    <t>极辛鸽舍-辛国胜</t>
  </si>
  <si>
    <t>霹雳火空中战将突击队-徐传伟+徐醒</t>
  </si>
  <si>
    <t>安徽寿县</t>
  </si>
  <si>
    <t>金太阳鸽业-赵耀</t>
  </si>
  <si>
    <t>张美菊</t>
  </si>
  <si>
    <t>奕泽赛鸽-李猛</t>
  </si>
  <si>
    <t>詹氏兄弟-詹楚鑫</t>
  </si>
  <si>
    <t>广东普宁</t>
  </si>
  <si>
    <t>江源赛鸽王徐杰+王晖</t>
  </si>
  <si>
    <t>亚辉鸽舍-杨雅斌</t>
  </si>
  <si>
    <r>
      <t>豪昇渔业</t>
    </r>
    <r>
      <rPr>
        <sz val="16"/>
        <color indexed="63"/>
        <rFont val="Arial"/>
        <family val="2"/>
      </rPr>
      <t>-</t>
    </r>
    <r>
      <rPr>
        <sz val="16"/>
        <color indexed="63"/>
        <rFont val="宋体"/>
        <family val="0"/>
      </rPr>
      <t>张雷</t>
    </r>
  </si>
  <si>
    <t>高峰苑-邵海潮+张振伟</t>
  </si>
  <si>
    <t>欢乐翔-郭宝宝</t>
  </si>
  <si>
    <t>李红英</t>
  </si>
  <si>
    <t>华健鸽棚-高健</t>
  </si>
  <si>
    <t>不可思翼-蔡文静</t>
  </si>
  <si>
    <t>685556</t>
  </si>
  <si>
    <t>行云鸽舍-李杨</t>
  </si>
  <si>
    <t>玉中金居-齐云峰</t>
  </si>
  <si>
    <t>麒源鸽舍-胡雪</t>
  </si>
  <si>
    <t>博鼎鸽业-左林全</t>
  </si>
  <si>
    <t>明阳鸽舍-周宝雷</t>
  </si>
  <si>
    <t>689666</t>
  </si>
  <si>
    <t>中国电信-侯学东</t>
  </si>
  <si>
    <t>暗影先锋-孔祥焕</t>
  </si>
  <si>
    <t>春风得意-臧荣春</t>
  </si>
  <si>
    <t>江苏仪征</t>
  </si>
  <si>
    <t>翊航-王森民</t>
  </si>
  <si>
    <t>邓湘军</t>
  </si>
  <si>
    <t>冠源鸽舍-王芳</t>
  </si>
  <si>
    <t>盛世嘉苑-岳彩忠</t>
  </si>
  <si>
    <t>天成赛鸽-赵学成</t>
  </si>
  <si>
    <t>翥翔轩-魏鲁磊</t>
  </si>
  <si>
    <t>辉煌鸽舍-张辉</t>
  </si>
  <si>
    <t>卫国手机工厂批发总部+修卫国</t>
  </si>
  <si>
    <t>皇家飞戈-武玉龙</t>
  </si>
  <si>
    <t>张久强</t>
  </si>
  <si>
    <t>756555</t>
  </si>
  <si>
    <t>龙翔九天-庞月全</t>
  </si>
  <si>
    <t>辉煌启航-单厚学</t>
  </si>
  <si>
    <t>栋梁鸽舍-葛军</t>
  </si>
  <si>
    <t>鸿图致远-路志广+路珊坡</t>
  </si>
  <si>
    <t>宗新鸽舍</t>
  </si>
  <si>
    <t>三阳二月-韩世印</t>
  </si>
  <si>
    <t>福星伟业-杨明星</t>
  </si>
  <si>
    <t>旗骐信鸽-王殿洲</t>
  </si>
  <si>
    <t>赵华腾+王凯+刘国涛</t>
  </si>
  <si>
    <t>志泽成赛鸽-徐新太</t>
  </si>
  <si>
    <t>祎祎鸽舍-赵亚功</t>
  </si>
  <si>
    <t>孙岭</t>
  </si>
  <si>
    <t>蓝海赛鸽-孙国栋</t>
  </si>
  <si>
    <t>福曼鸽舍-吴晓东</t>
  </si>
  <si>
    <t>施立朋+刘冲</t>
  </si>
  <si>
    <t>天津三源电气-李国玺</t>
  </si>
  <si>
    <t>辛峰</t>
  </si>
  <si>
    <t>赵幸存+李二</t>
  </si>
  <si>
    <t>金牛鸽舍-牛圣吉</t>
  </si>
  <si>
    <t>799888</t>
  </si>
  <si>
    <t>朱振川</t>
  </si>
  <si>
    <t>九翔-张林</t>
  </si>
  <si>
    <t>808888</t>
  </si>
  <si>
    <t>峰门战鸽-武志峰</t>
  </si>
  <si>
    <t>810005</t>
  </si>
  <si>
    <t>天赢翼博-夏丫丫</t>
  </si>
  <si>
    <t>吴志会+吴建宝</t>
  </si>
  <si>
    <t>HR赛鸽-于明泽</t>
  </si>
  <si>
    <t>811111</t>
  </si>
  <si>
    <t>统一赛鸽-金永民</t>
  </si>
  <si>
    <t>李运华+冯涛</t>
  </si>
  <si>
    <t>兴隆鸽舍-刘相杰</t>
  </si>
  <si>
    <t>811938</t>
  </si>
  <si>
    <t>胜利鸽舍-杨海兵</t>
  </si>
  <si>
    <t>818889</t>
  </si>
  <si>
    <t>超级66-苏伟松</t>
  </si>
  <si>
    <t>松林鸽舍-孟令建</t>
  </si>
  <si>
    <t>832567</t>
  </si>
  <si>
    <t>荣宝行-李琨</t>
  </si>
  <si>
    <t>嘉善三复-卜一波</t>
  </si>
  <si>
    <t>浙江嘉善</t>
  </si>
  <si>
    <t>838666</t>
  </si>
  <si>
    <t>天鹏鸽业-阚晓冬</t>
  </si>
  <si>
    <t>穿云破雾-孙莹</t>
  </si>
  <si>
    <t>金羽翔云-周明贲</t>
  </si>
  <si>
    <t>心悦赛鸽-隋伟</t>
  </si>
  <si>
    <t>866817</t>
  </si>
  <si>
    <t>鑫源赛鸽-刘佃涛</t>
  </si>
  <si>
    <t>刘博</t>
  </si>
  <si>
    <t>重庆市</t>
  </si>
  <si>
    <t>泰山双赢-张焕刚</t>
  </si>
  <si>
    <t>楠材五金-童磊</t>
  </si>
  <si>
    <t>冠缘居-贾腾锐</t>
  </si>
  <si>
    <t>剑鴻赛鸽-孙剑</t>
  </si>
  <si>
    <t>881288</t>
  </si>
  <si>
    <t>新疆七星鸽业-阿不都肉苏力</t>
  </si>
  <si>
    <t>河北珠峰-李东杰</t>
  </si>
  <si>
    <t>阳光胜翔-明敏</t>
  </si>
  <si>
    <t>速归鸽舍-郭民</t>
  </si>
  <si>
    <t>旭鸽天地-陈晓旭</t>
  </si>
  <si>
    <t>内蒙古突泉</t>
  </si>
  <si>
    <t>周随新</t>
  </si>
  <si>
    <t>皓翔鑫悦-孙梅</t>
  </si>
  <si>
    <t>新明鸽舍-黄必新+胡先明</t>
  </si>
  <si>
    <t>宇翔赛鸽-李莉</t>
  </si>
  <si>
    <t>尚道-徐鲁安</t>
  </si>
  <si>
    <t>长春名翰鸽苑-张晓禹</t>
  </si>
  <si>
    <t>春秋集团牟泉宇</t>
  </si>
  <si>
    <t>王文阳</t>
  </si>
  <si>
    <t>河南刺客鸽舍-任杰</t>
  </si>
  <si>
    <t>河南新蔡</t>
  </si>
  <si>
    <t>王程程</t>
  </si>
  <si>
    <t>庆元鸽舍-董庆元</t>
  </si>
  <si>
    <t>梦幻篮翎-高传友</t>
  </si>
  <si>
    <t>888977</t>
  </si>
  <si>
    <t>超级66-侯凯娟</t>
  </si>
  <si>
    <t>华美鸽业-孙青华</t>
  </si>
  <si>
    <t>姐妹鸽舍+朱泽毅</t>
  </si>
  <si>
    <t>江苏晟恒鸽业-刘杰+陈华</t>
  </si>
  <si>
    <t>阎伟平</t>
  </si>
  <si>
    <t>泰山大宝-王大宝</t>
  </si>
  <si>
    <t>896928</t>
  </si>
  <si>
    <t>路航鸽舍-刘鹏</t>
  </si>
  <si>
    <t>农业戴表-王欢</t>
  </si>
  <si>
    <t>龍昊飛翔-杨焕龙+岳宗昊</t>
  </si>
  <si>
    <t>奕童鸽舍-朱海洋</t>
  </si>
  <si>
    <t>何明涛+袁奎</t>
  </si>
  <si>
    <t>常胜鸽舍-杜中飞</t>
  </si>
  <si>
    <t>鹏乘赛鸽-狄晨峰</t>
  </si>
  <si>
    <t>冠鹏翔苑～鹏程</t>
  </si>
  <si>
    <t>阙富东</t>
  </si>
  <si>
    <t>卡普豪斯676-高卫芳</t>
  </si>
  <si>
    <t>龙龙链轮-刘志强</t>
  </si>
  <si>
    <t>勇翔赛鸽李怀勇+陈学兵</t>
  </si>
  <si>
    <t>鲁纪敏</t>
  </si>
  <si>
    <t>蓝色金陵-周之陵</t>
  </si>
  <si>
    <t>王洪超</t>
  </si>
  <si>
    <t>和平使者-杜立申</t>
  </si>
  <si>
    <t>璐瑶鸽舍-李世雄</t>
  </si>
  <si>
    <t>朝城战队-郭长坤</t>
  </si>
  <si>
    <t>963338</t>
  </si>
  <si>
    <t>董成林</t>
  </si>
  <si>
    <t>天意缘鸽舍-黄纪明</t>
  </si>
  <si>
    <t>966336</t>
  </si>
  <si>
    <t>天运鸽舍-王金波+李阔</t>
  </si>
  <si>
    <t>卓翔蓝天王金峰+梁衍社</t>
  </si>
  <si>
    <t>郑骏</t>
  </si>
  <si>
    <t>振华精工-曹振华</t>
  </si>
  <si>
    <t>978833</t>
  </si>
  <si>
    <t>俎广雷+宋晓龙</t>
  </si>
  <si>
    <t>于洪波</t>
  </si>
  <si>
    <t>急先锋-朱平</t>
  </si>
  <si>
    <t>八旗鸽舍-郭月月</t>
  </si>
  <si>
    <t>三宝鸽舍-孙代烁</t>
  </si>
  <si>
    <t>缘鸽升降设备-唐正亚</t>
  </si>
  <si>
    <t>993666</t>
  </si>
  <si>
    <t>鸽舍地网-张浩明</t>
  </si>
  <si>
    <t>董永辉</t>
  </si>
  <si>
    <t>997876</t>
  </si>
  <si>
    <t>冠霸鸽业-刘金宝</t>
  </si>
  <si>
    <t>垚鑫赛鸽李培杰+张福太</t>
  </si>
  <si>
    <t>999107</t>
  </si>
  <si>
    <t>微然赛鸽俱乐部李财+武争</t>
  </si>
  <si>
    <t>清华鸽缘-任春华</t>
  </si>
  <si>
    <t>梁怀庆</t>
  </si>
  <si>
    <t>杨爱群</t>
  </si>
  <si>
    <t>999777</t>
  </si>
  <si>
    <t>双鹤益翔-吴磊</t>
  </si>
  <si>
    <t>鑫阳赛鸽-陈兴超</t>
  </si>
  <si>
    <t>海来喜</t>
  </si>
  <si>
    <t>圣航鸽苑-李占权</t>
  </si>
  <si>
    <t>金海超市-霍立国</t>
  </si>
  <si>
    <t>潘岩</t>
  </si>
  <si>
    <t>彦平鸽舍+长虹汽修-彭双泽</t>
  </si>
  <si>
    <t>顺辉赛鸽-刘建顺</t>
  </si>
  <si>
    <t>郝骏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</si>
</sst>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63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16"/>
      <color rgb="FF000000"/>
      <name val="宋体"/>
      <family val="0"/>
    </font>
    <font>
      <sz val="16"/>
      <color rgb="FF333333"/>
      <name val="宋体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176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176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76" fontId="42" fillId="0" borderId="2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76" fontId="42" fillId="0" borderId="23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33" borderId="15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176" fontId="42" fillId="0" borderId="28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76" fontId="42" fillId="0" borderId="30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2" fillId="0" borderId="3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2" fillId="0" borderId="12" xfId="0" applyFont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3" fillId="33" borderId="12" xfId="0" applyFont="1" applyFill="1" applyBorder="1" applyAlignment="1" quotePrefix="1">
      <alignment horizontal="center" vertical="center"/>
    </xf>
    <xf numFmtId="0" fontId="43" fillId="0" borderId="12" xfId="0" applyFont="1" applyBorder="1" applyAlignment="1" quotePrefix="1">
      <alignment horizontal="center" vertical="center"/>
    </xf>
    <xf numFmtId="0" fontId="43" fillId="0" borderId="16" xfId="0" applyFont="1" applyBorder="1" applyAlignment="1" quotePrefix="1">
      <alignment horizontal="center" vertical="center"/>
    </xf>
    <xf numFmtId="0" fontId="42" fillId="0" borderId="14" xfId="0" applyFont="1" applyBorder="1" applyAlignment="1" quotePrefix="1">
      <alignment horizontal="center" vertical="center"/>
    </xf>
    <xf numFmtId="0" fontId="44" fillId="33" borderId="12" xfId="0" applyFont="1" applyFill="1" applyBorder="1" applyAlignment="1" quotePrefix="1">
      <alignment horizontal="center" vertical="center" wrapText="1"/>
    </xf>
    <xf numFmtId="49" fontId="42" fillId="0" borderId="12" xfId="0" applyNumberFormat="1" applyFont="1" applyBorder="1" applyAlignment="1" quotePrefix="1">
      <alignment horizontal="center" vertical="center"/>
    </xf>
    <xf numFmtId="0" fontId="44" fillId="33" borderId="14" xfId="0" applyFont="1" applyFill="1" applyBorder="1" applyAlignment="1" quotePrefix="1">
      <alignment horizontal="center" vertical="center" wrapText="1"/>
    </xf>
    <xf numFmtId="0" fontId="42" fillId="0" borderId="12" xfId="0" applyFont="1" applyBorder="1" applyAlignment="1" quotePrefix="1">
      <alignment horizontal="center" vertical="center"/>
    </xf>
    <xf numFmtId="0" fontId="42" fillId="0" borderId="13" xfId="0" applyFont="1" applyBorder="1" applyAlignment="1" quotePrefix="1">
      <alignment horizontal="center" vertical="center"/>
    </xf>
    <xf numFmtId="0" fontId="43" fillId="33" borderId="12" xfId="0" applyFont="1" applyFill="1" applyBorder="1" applyAlignment="1" quotePrefix="1">
      <alignment horizontal="center" vertical="center"/>
    </xf>
    <xf numFmtId="0" fontId="42" fillId="0" borderId="12" xfId="0" applyFont="1" applyBorder="1" applyAlignment="1" quotePrefix="1">
      <alignment horizontal="center" vertical="center"/>
    </xf>
    <xf numFmtId="0" fontId="43" fillId="33" borderId="13" xfId="0" applyFont="1" applyFill="1" applyBorder="1" applyAlignment="1" quotePrefix="1">
      <alignment horizontal="center" vertical="center"/>
    </xf>
    <xf numFmtId="0" fontId="45" fillId="33" borderId="12" xfId="0" applyFont="1" applyFill="1" applyBorder="1" applyAlignment="1" quotePrefix="1">
      <alignment horizontal="center" vertical="center"/>
    </xf>
    <xf numFmtId="0" fontId="44" fillId="33" borderId="15" xfId="0" applyFont="1" applyFill="1" applyBorder="1" applyAlignment="1" quotePrefix="1">
      <alignment horizontal="center" vertical="center" wrapText="1"/>
    </xf>
    <xf numFmtId="0" fontId="44" fillId="34" borderId="15" xfId="0" applyFont="1" applyFill="1" applyBorder="1" applyAlignment="1" quotePrefix="1">
      <alignment horizontal="center" vertical="center" wrapText="1"/>
    </xf>
    <xf numFmtId="0" fontId="43" fillId="34" borderId="14" xfId="0" applyFont="1" applyFill="1" applyBorder="1" applyAlignment="1" quotePrefix="1">
      <alignment horizontal="center" vertical="center"/>
    </xf>
    <xf numFmtId="0" fontId="4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sndsg.taishanwang.com/admin/sys_userinfo.asp?id=3334" TargetMode="External" /><Relationship Id="rId2" Type="http://schemas.openxmlformats.org/officeDocument/2006/relationships/hyperlink" Target="http://cs.sndsg.taishanwang.com/admin/sys_userinfo.asp?id=3334" TargetMode="External" /><Relationship Id="rId3" Type="http://schemas.openxmlformats.org/officeDocument/2006/relationships/hyperlink" Target="http://cs.sndsg.taishanwang.com/admin/sys_userinfo.asp?id=60" TargetMode="External" /><Relationship Id="rId4" Type="http://schemas.openxmlformats.org/officeDocument/2006/relationships/hyperlink" Target="http://cs.sndsg.taishanwang.com/admin/sys_userinfo.asp?id=60" TargetMode="External" /><Relationship Id="rId5" Type="http://schemas.openxmlformats.org/officeDocument/2006/relationships/hyperlink" Target="http://cs.sndsg.taishanwang.com/admin/sys_userinfo.asp?id=3162" TargetMode="External" /><Relationship Id="rId6" Type="http://schemas.openxmlformats.org/officeDocument/2006/relationships/hyperlink" Target="http://cs.sndsg.taishanwang.com/admin/sys_userinfo.asp?id=386" TargetMode="External" /><Relationship Id="rId7" Type="http://schemas.openxmlformats.org/officeDocument/2006/relationships/hyperlink" Target="http://cs.sndsg.taishanwang.com/admin/sys_userinfo.asp?id=4655" TargetMode="External" /><Relationship Id="rId8" Type="http://schemas.openxmlformats.org/officeDocument/2006/relationships/hyperlink" Target="http://cs.sndsg.taishanwang.com/admin/sys_userinfo.asp?id=4655" TargetMode="External" /><Relationship Id="rId9" Type="http://schemas.openxmlformats.org/officeDocument/2006/relationships/hyperlink" Target="http://cs.sndsg.taishanwang.com/admin/sys_userinfo.asp?id=3564" TargetMode="External" /><Relationship Id="rId10" Type="http://schemas.openxmlformats.org/officeDocument/2006/relationships/hyperlink" Target="http://cs.sndsg.taishanwang.com/admin/sys_userinfo.asp?id=3816" TargetMode="External" /><Relationship Id="rId11" Type="http://schemas.openxmlformats.org/officeDocument/2006/relationships/hyperlink" Target="http://cs.sndsg.taishanwang.com/admin/sys_userinfo.asp?id=3987" TargetMode="External" /><Relationship Id="rId12" Type="http://schemas.openxmlformats.org/officeDocument/2006/relationships/hyperlink" Target="http://cs.sndsg.taishanwang.com/admin/sys_userinfo.asp?id=1298" TargetMode="External" /><Relationship Id="rId13" Type="http://schemas.openxmlformats.org/officeDocument/2006/relationships/hyperlink" Target="http://cs.sndsg.taishanwang.com/admin/sys_saige.asp?comname=006717" TargetMode="External" /><Relationship Id="rId14" Type="http://schemas.openxmlformats.org/officeDocument/2006/relationships/hyperlink" Target="http://cs.sndsg.taishanwang.com/admin/sys_saige.asp?comname=0079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85"/>
  <sheetViews>
    <sheetView tabSelected="1" workbookViewId="0" topLeftCell="A1">
      <pane ySplit="1" topLeftCell="A1747" activePane="bottomLeft" state="frozen"/>
      <selection pane="bottomLeft" activeCell="B1753" sqref="B1753"/>
    </sheetView>
  </sheetViews>
  <sheetFormatPr defaultColWidth="8.8515625" defaultRowHeight="15"/>
  <cols>
    <col min="1" max="1" width="10.7109375" style="1" customWidth="1"/>
    <col min="2" max="2" width="55.00390625" style="2" customWidth="1"/>
    <col min="3" max="3" width="24.28125" style="3" customWidth="1"/>
    <col min="4" max="16384" width="8.8515625" style="4" customWidth="1"/>
  </cols>
  <sheetData>
    <row r="1" spans="1:3" ht="20.25" customHeight="1">
      <c r="A1" s="5" t="s">
        <v>0</v>
      </c>
      <c r="B1" s="6" t="s">
        <v>1</v>
      </c>
      <c r="C1" s="6" t="s">
        <v>2</v>
      </c>
    </row>
    <row r="2" spans="1:3" ht="20.25" customHeight="1">
      <c r="A2" s="5" t="str">
        <f>"000000"</f>
        <v>000000</v>
      </c>
      <c r="B2" s="6" t="s">
        <v>3</v>
      </c>
      <c r="C2" s="6" t="s">
        <v>4</v>
      </c>
    </row>
    <row r="3" spans="1:3" ht="20.25" customHeight="1">
      <c r="A3" s="5" t="str">
        <f>"000001"</f>
        <v>000001</v>
      </c>
      <c r="B3" s="6" t="s">
        <v>5</v>
      </c>
      <c r="C3" s="6" t="s">
        <v>6</v>
      </c>
    </row>
    <row r="4" spans="1:3" ht="20.25" customHeight="1">
      <c r="A4" s="5" t="str">
        <f>"000002"</f>
        <v>000002</v>
      </c>
      <c r="B4" s="6" t="s">
        <v>7</v>
      </c>
      <c r="C4" s="6" t="s">
        <v>8</v>
      </c>
    </row>
    <row r="5" spans="1:3" ht="20.25" customHeight="1">
      <c r="A5" s="5" t="str">
        <f>"000003"</f>
        <v>000003</v>
      </c>
      <c r="B5" s="6" t="s">
        <v>9</v>
      </c>
      <c r="C5" s="6" t="s">
        <v>10</v>
      </c>
    </row>
    <row r="6" spans="1:3" ht="20.25" customHeight="1">
      <c r="A6" s="5" t="str">
        <f>"000004"</f>
        <v>000004</v>
      </c>
      <c r="B6" s="6" t="s">
        <v>11</v>
      </c>
      <c r="C6" s="6" t="s">
        <v>12</v>
      </c>
    </row>
    <row r="7" spans="1:3" ht="20.25" customHeight="1">
      <c r="A7" s="7">
        <v>5</v>
      </c>
      <c r="B7" s="8" t="s">
        <v>13</v>
      </c>
      <c r="C7" s="8" t="s">
        <v>14</v>
      </c>
    </row>
    <row r="8" spans="1:3" ht="20.25" customHeight="1">
      <c r="A8" s="5" t="str">
        <f>"000006"</f>
        <v>000006</v>
      </c>
      <c r="B8" s="6" t="s">
        <v>15</v>
      </c>
      <c r="C8" s="6" t="s">
        <v>16</v>
      </c>
    </row>
    <row r="9" spans="1:3" ht="20.25" customHeight="1">
      <c r="A9" s="5" t="str">
        <f>"000007"</f>
        <v>000007</v>
      </c>
      <c r="B9" s="6" t="s">
        <v>17</v>
      </c>
      <c r="C9" s="6" t="s">
        <v>18</v>
      </c>
    </row>
    <row r="10" spans="1:3" ht="20.25" customHeight="1">
      <c r="A10" s="5" t="str">
        <f>"000008"</f>
        <v>000008</v>
      </c>
      <c r="B10" s="6" t="s">
        <v>19</v>
      </c>
      <c r="C10" s="6" t="s">
        <v>20</v>
      </c>
    </row>
    <row r="11" spans="1:3" ht="20.25" customHeight="1">
      <c r="A11" s="5" t="str">
        <f>"000009"</f>
        <v>000009</v>
      </c>
      <c r="B11" s="6" t="s">
        <v>21</v>
      </c>
      <c r="C11" s="6" t="s">
        <v>10</v>
      </c>
    </row>
    <row r="12" spans="1:3" ht="20.25" customHeight="1">
      <c r="A12" s="5" t="str">
        <f>"000010"</f>
        <v>000010</v>
      </c>
      <c r="B12" s="6" t="s">
        <v>22</v>
      </c>
      <c r="C12" s="6" t="s">
        <v>10</v>
      </c>
    </row>
    <row r="13" spans="1:3" ht="20.25" customHeight="1">
      <c r="A13" s="5" t="str">
        <f>"000011"</f>
        <v>000011</v>
      </c>
      <c r="B13" s="8" t="s">
        <v>23</v>
      </c>
      <c r="C13" s="9" t="s">
        <v>24</v>
      </c>
    </row>
    <row r="14" spans="1:3" ht="20.25" customHeight="1">
      <c r="A14" s="5" t="str">
        <f>"000012"</f>
        <v>000012</v>
      </c>
      <c r="B14" s="6" t="s">
        <v>25</v>
      </c>
      <c r="C14" s="6" t="s">
        <v>8</v>
      </c>
    </row>
    <row r="15" spans="1:3" ht="20.25" customHeight="1">
      <c r="A15" s="5" t="str">
        <f>"000013"</f>
        <v>000013</v>
      </c>
      <c r="B15" s="6" t="s">
        <v>26</v>
      </c>
      <c r="C15" s="6" t="s">
        <v>27</v>
      </c>
    </row>
    <row r="16" spans="1:3" ht="20.25" customHeight="1">
      <c r="A16" s="5" t="str">
        <f>"000014"</f>
        <v>000014</v>
      </c>
      <c r="B16" s="6" t="s">
        <v>28</v>
      </c>
      <c r="C16" s="6" t="s">
        <v>29</v>
      </c>
    </row>
    <row r="17" spans="1:3" ht="20.25" customHeight="1">
      <c r="A17" s="5" t="str">
        <f>"000015"</f>
        <v>000015</v>
      </c>
      <c r="B17" s="6" t="s">
        <v>30</v>
      </c>
      <c r="C17" s="6" t="s">
        <v>31</v>
      </c>
    </row>
    <row r="18" spans="1:3" ht="20.25" customHeight="1">
      <c r="A18" s="5" t="str">
        <f>"000016"</f>
        <v>000016</v>
      </c>
      <c r="B18" s="6" t="s">
        <v>32</v>
      </c>
      <c r="C18" s="6" t="s">
        <v>8</v>
      </c>
    </row>
    <row r="19" spans="1:3" ht="20.25" customHeight="1">
      <c r="A19" s="5" t="str">
        <f>"000017"</f>
        <v>000017</v>
      </c>
      <c r="B19" s="6" t="s">
        <v>33</v>
      </c>
      <c r="C19" s="6" t="s">
        <v>34</v>
      </c>
    </row>
    <row r="20" spans="1:3" ht="20.25" customHeight="1">
      <c r="A20" s="5" t="str">
        <f>"000018"</f>
        <v>000018</v>
      </c>
      <c r="B20" s="6" t="s">
        <v>35</v>
      </c>
      <c r="C20" s="6" t="s">
        <v>36</v>
      </c>
    </row>
    <row r="21" spans="1:3" ht="20.25" customHeight="1">
      <c r="A21" s="5" t="str">
        <f>"000019"</f>
        <v>000019</v>
      </c>
      <c r="B21" s="6" t="s">
        <v>37</v>
      </c>
      <c r="C21" s="6" t="s">
        <v>38</v>
      </c>
    </row>
    <row r="22" spans="1:3" ht="20.25" customHeight="1">
      <c r="A22" s="5" t="str">
        <f>"000020"</f>
        <v>000020</v>
      </c>
      <c r="B22" s="6" t="s">
        <v>39</v>
      </c>
      <c r="C22" s="6" t="s">
        <v>40</v>
      </c>
    </row>
    <row r="23" spans="1:3" ht="20.25" customHeight="1">
      <c r="A23" s="5" t="str">
        <f>"000021"</f>
        <v>000021</v>
      </c>
      <c r="B23" s="6" t="s">
        <v>41</v>
      </c>
      <c r="C23" s="6" t="s">
        <v>42</v>
      </c>
    </row>
    <row r="24" spans="1:3" ht="20.25" customHeight="1">
      <c r="A24" s="5" t="str">
        <f>"000022"</f>
        <v>000022</v>
      </c>
      <c r="B24" s="6" t="s">
        <v>43</v>
      </c>
      <c r="C24" s="6" t="s">
        <v>10</v>
      </c>
    </row>
    <row r="25" spans="1:3" ht="20.25" customHeight="1">
      <c r="A25" s="5" t="str">
        <f>"000023"</f>
        <v>000023</v>
      </c>
      <c r="B25" s="6" t="s">
        <v>44</v>
      </c>
      <c r="C25" s="6" t="s">
        <v>45</v>
      </c>
    </row>
    <row r="26" spans="1:3" ht="20.25" customHeight="1">
      <c r="A26" s="5" t="str">
        <f>"000024"</f>
        <v>000024</v>
      </c>
      <c r="B26" s="6" t="s">
        <v>46</v>
      </c>
      <c r="C26" s="6" t="s">
        <v>38</v>
      </c>
    </row>
    <row r="27" spans="1:3" ht="20.25" customHeight="1">
      <c r="A27" s="5" t="str">
        <f>"000025"</f>
        <v>000025</v>
      </c>
      <c r="B27" s="6" t="s">
        <v>47</v>
      </c>
      <c r="C27" s="6" t="s">
        <v>48</v>
      </c>
    </row>
    <row r="28" spans="1:3" ht="20.25" customHeight="1">
      <c r="A28" s="5" t="str">
        <f>"000026"</f>
        <v>000026</v>
      </c>
      <c r="B28" s="6" t="s">
        <v>49</v>
      </c>
      <c r="C28" s="6" t="s">
        <v>34</v>
      </c>
    </row>
    <row r="29" spans="1:3" ht="20.25" customHeight="1">
      <c r="A29" s="5" t="str">
        <f>"000027"</f>
        <v>000027</v>
      </c>
      <c r="B29" s="6" t="s">
        <v>50</v>
      </c>
      <c r="C29" s="6" t="s">
        <v>51</v>
      </c>
    </row>
    <row r="30" spans="1:3" ht="20.25" customHeight="1">
      <c r="A30" s="10">
        <v>28</v>
      </c>
      <c r="B30" s="11" t="s">
        <v>52</v>
      </c>
      <c r="C30" s="12" t="s">
        <v>34</v>
      </c>
    </row>
    <row r="31" spans="1:3" ht="20.25" customHeight="1">
      <c r="A31" s="5" t="str">
        <f>"000029"</f>
        <v>000029</v>
      </c>
      <c r="B31" s="6" t="s">
        <v>53</v>
      </c>
      <c r="C31" s="6" t="s">
        <v>54</v>
      </c>
    </row>
    <row r="32" spans="1:3" ht="20.25" customHeight="1">
      <c r="A32" s="5" t="str">
        <f>"000030"</f>
        <v>000030</v>
      </c>
      <c r="B32" s="6" t="s">
        <v>55</v>
      </c>
      <c r="C32" s="6" t="s">
        <v>56</v>
      </c>
    </row>
    <row r="33" spans="1:3" ht="20.25" customHeight="1">
      <c r="A33" s="5" t="str">
        <f>"000031"</f>
        <v>000031</v>
      </c>
      <c r="B33" s="6" t="s">
        <v>57</v>
      </c>
      <c r="C33" s="6" t="s">
        <v>51</v>
      </c>
    </row>
    <row r="34" spans="1:3" ht="20.25" customHeight="1">
      <c r="A34" s="5" t="str">
        <f>"000032"</f>
        <v>000032</v>
      </c>
      <c r="B34" s="13" t="s">
        <v>58</v>
      </c>
      <c r="C34" s="6" t="s">
        <v>59</v>
      </c>
    </row>
    <row r="35" spans="1:3" ht="20.25" customHeight="1">
      <c r="A35" s="5" t="str">
        <f>"000033"</f>
        <v>000033</v>
      </c>
      <c r="B35" s="6" t="s">
        <v>60</v>
      </c>
      <c r="C35" s="6" t="s">
        <v>10</v>
      </c>
    </row>
    <row r="36" spans="1:3" ht="20.25" customHeight="1">
      <c r="A36" s="7">
        <v>34</v>
      </c>
      <c r="B36" s="8" t="s">
        <v>61</v>
      </c>
      <c r="C36" s="8" t="s">
        <v>62</v>
      </c>
    </row>
    <row r="37" spans="1:3" ht="20.25" customHeight="1">
      <c r="A37" s="5" t="str">
        <f>"000035"</f>
        <v>000035</v>
      </c>
      <c r="B37" s="6" t="s">
        <v>63</v>
      </c>
      <c r="C37" s="6" t="s">
        <v>18</v>
      </c>
    </row>
    <row r="38" spans="1:3" ht="20.25" customHeight="1">
      <c r="A38" s="5" t="str">
        <f>"000036"</f>
        <v>000036</v>
      </c>
      <c r="B38" s="6" t="s">
        <v>64</v>
      </c>
      <c r="C38" s="6" t="s">
        <v>65</v>
      </c>
    </row>
    <row r="39" spans="1:3" ht="20.25" customHeight="1">
      <c r="A39" s="5" t="str">
        <f>"000037"</f>
        <v>000037</v>
      </c>
      <c r="B39" s="6" t="s">
        <v>66</v>
      </c>
      <c r="C39" s="6" t="s">
        <v>54</v>
      </c>
    </row>
    <row r="40" spans="1:3" ht="20.25" customHeight="1">
      <c r="A40" s="5" t="str">
        <f>"000038"</f>
        <v>000038</v>
      </c>
      <c r="B40" s="6" t="s">
        <v>67</v>
      </c>
      <c r="C40" s="6" t="s">
        <v>24</v>
      </c>
    </row>
    <row r="41" spans="1:3" ht="20.25" customHeight="1">
      <c r="A41" s="5" t="str">
        <f>"000039"</f>
        <v>000039</v>
      </c>
      <c r="B41" s="6" t="s">
        <v>68</v>
      </c>
      <c r="C41" s="6" t="s">
        <v>69</v>
      </c>
    </row>
    <row r="42" spans="1:3" ht="20.25" customHeight="1">
      <c r="A42" s="5" t="str">
        <f>"000040"</f>
        <v>000040</v>
      </c>
      <c r="B42" s="14" t="s">
        <v>70</v>
      </c>
      <c r="C42" s="6" t="s">
        <v>38</v>
      </c>
    </row>
    <row r="43" spans="1:3" ht="20.25" customHeight="1">
      <c r="A43" s="5" t="str">
        <f>"000041"</f>
        <v>000041</v>
      </c>
      <c r="B43" s="6" t="s">
        <v>71</v>
      </c>
      <c r="C43" s="6" t="s">
        <v>72</v>
      </c>
    </row>
    <row r="44" spans="1:3" ht="20.25" customHeight="1">
      <c r="A44" s="5" t="str">
        <f>"000042"</f>
        <v>000042</v>
      </c>
      <c r="B44" s="6" t="s">
        <v>73</v>
      </c>
      <c r="C44" s="6" t="s">
        <v>74</v>
      </c>
    </row>
    <row r="45" spans="1:3" ht="20.25" customHeight="1">
      <c r="A45" s="5" t="str">
        <f>"000043"</f>
        <v>000043</v>
      </c>
      <c r="B45" s="6" t="s">
        <v>75</v>
      </c>
      <c r="C45" s="6" t="s">
        <v>18</v>
      </c>
    </row>
    <row r="46" spans="1:3" ht="20.25" customHeight="1">
      <c r="A46" s="5" t="str">
        <f>"000044"</f>
        <v>000044</v>
      </c>
      <c r="B46" s="6" t="s">
        <v>76</v>
      </c>
      <c r="C46" s="6" t="s">
        <v>77</v>
      </c>
    </row>
    <row r="47" spans="1:3" ht="20.25" customHeight="1">
      <c r="A47" s="5" t="str">
        <f>"000045"</f>
        <v>000045</v>
      </c>
      <c r="B47" s="6" t="s">
        <v>78</v>
      </c>
      <c r="C47" s="6" t="s">
        <v>16</v>
      </c>
    </row>
    <row r="48" spans="1:3" ht="20.25" customHeight="1">
      <c r="A48" s="5" t="str">
        <f>"000047"</f>
        <v>000047</v>
      </c>
      <c r="B48" s="6" t="s">
        <v>79</v>
      </c>
      <c r="C48" s="6" t="s">
        <v>10</v>
      </c>
    </row>
    <row r="49" spans="1:3" ht="20.25" customHeight="1">
      <c r="A49" s="10">
        <v>48</v>
      </c>
      <c r="B49" s="11" t="s">
        <v>80</v>
      </c>
      <c r="C49" s="6" t="s">
        <v>34</v>
      </c>
    </row>
    <row r="50" spans="1:3" ht="20.25" customHeight="1">
      <c r="A50" s="5" t="str">
        <f>"000049"</f>
        <v>000049</v>
      </c>
      <c r="B50" s="6" t="s">
        <v>81</v>
      </c>
      <c r="C50" s="6" t="s">
        <v>42</v>
      </c>
    </row>
    <row r="51" spans="1:3" ht="20.25" customHeight="1">
      <c r="A51" s="5" t="str">
        <f>"000050"</f>
        <v>000050</v>
      </c>
      <c r="B51" s="6" t="s">
        <v>82</v>
      </c>
      <c r="C51" s="6" t="s">
        <v>12</v>
      </c>
    </row>
    <row r="52" spans="1:3" ht="20.25" customHeight="1">
      <c r="A52" s="5" t="str">
        <f>"000051"</f>
        <v>000051</v>
      </c>
      <c r="B52" s="6" t="s">
        <v>83</v>
      </c>
      <c r="C52" s="6" t="s">
        <v>84</v>
      </c>
    </row>
    <row r="53" spans="1:3" ht="20.25" customHeight="1">
      <c r="A53" s="5" t="str">
        <f>"000052"</f>
        <v>000052</v>
      </c>
      <c r="B53" s="6" t="s">
        <v>85</v>
      </c>
      <c r="C53" s="6" t="s">
        <v>86</v>
      </c>
    </row>
    <row r="54" spans="1:3" ht="20.25" customHeight="1">
      <c r="A54" s="5" t="str">
        <f>"000053"</f>
        <v>000053</v>
      </c>
      <c r="B54" s="6" t="s">
        <v>87</v>
      </c>
      <c r="C54" s="6" t="s">
        <v>88</v>
      </c>
    </row>
    <row r="55" spans="1:3" ht="20.25" customHeight="1">
      <c r="A55" s="15">
        <v>54</v>
      </c>
      <c r="B55" s="16" t="s">
        <v>89</v>
      </c>
      <c r="C55" s="16" t="s">
        <v>10</v>
      </c>
    </row>
    <row r="56" spans="1:3" ht="20.25" customHeight="1">
      <c r="A56" s="5" t="str">
        <f>"000055"</f>
        <v>000055</v>
      </c>
      <c r="B56" s="6" t="s">
        <v>90</v>
      </c>
      <c r="C56" s="6" t="s">
        <v>91</v>
      </c>
    </row>
    <row r="57" spans="1:3" ht="20.25" customHeight="1">
      <c r="A57" s="5" t="str">
        <f>"000056"</f>
        <v>000056</v>
      </c>
      <c r="B57" s="6" t="s">
        <v>92</v>
      </c>
      <c r="C57" s="6" t="s">
        <v>34</v>
      </c>
    </row>
    <row r="58" spans="1:3" ht="20.25" customHeight="1">
      <c r="A58" s="5" t="str">
        <f>"000057"</f>
        <v>000057</v>
      </c>
      <c r="B58" s="6" t="s">
        <v>93</v>
      </c>
      <c r="C58" s="6" t="s">
        <v>94</v>
      </c>
    </row>
    <row r="59" spans="1:3" ht="20.25" customHeight="1">
      <c r="A59" s="5" t="str">
        <f>"000058"</f>
        <v>000058</v>
      </c>
      <c r="B59" s="6" t="s">
        <v>95</v>
      </c>
      <c r="C59" s="6" t="s">
        <v>91</v>
      </c>
    </row>
    <row r="60" spans="1:3" ht="20.25" customHeight="1">
      <c r="A60" s="5" t="str">
        <f>"000059"</f>
        <v>000059</v>
      </c>
      <c r="B60" s="6" t="s">
        <v>96</v>
      </c>
      <c r="C60" s="6" t="s">
        <v>97</v>
      </c>
    </row>
    <row r="61" spans="1:3" ht="20.25" customHeight="1">
      <c r="A61" s="5" t="str">
        <f>"000060"</f>
        <v>000060</v>
      </c>
      <c r="B61" s="6" t="s">
        <v>98</v>
      </c>
      <c r="C61" s="6" t="s">
        <v>86</v>
      </c>
    </row>
    <row r="62" spans="1:3" ht="20.25" customHeight="1">
      <c r="A62" s="5" t="str">
        <f>"000061"</f>
        <v>000061</v>
      </c>
      <c r="B62" s="6" t="s">
        <v>99</v>
      </c>
      <c r="C62" s="6" t="s">
        <v>54</v>
      </c>
    </row>
    <row r="63" spans="1:3" ht="20.25" customHeight="1">
      <c r="A63" s="5" t="str">
        <f>"000062"</f>
        <v>000062</v>
      </c>
      <c r="B63" s="6" t="s">
        <v>100</v>
      </c>
      <c r="C63" s="6" t="s">
        <v>97</v>
      </c>
    </row>
    <row r="64" spans="1:3" ht="20.25" customHeight="1">
      <c r="A64" s="5" t="str">
        <f>"000063"</f>
        <v>000063</v>
      </c>
      <c r="B64" s="6" t="s">
        <v>101</v>
      </c>
      <c r="C64" s="6" t="s">
        <v>16</v>
      </c>
    </row>
    <row r="65" spans="1:3" ht="20.25" customHeight="1">
      <c r="A65" s="5" t="str">
        <f>"000064"</f>
        <v>000064</v>
      </c>
      <c r="B65" s="6" t="s">
        <v>102</v>
      </c>
      <c r="C65" s="6" t="s">
        <v>97</v>
      </c>
    </row>
    <row r="66" spans="1:3" ht="20.25" customHeight="1">
      <c r="A66" s="5" t="str">
        <f>"000065"</f>
        <v>000065</v>
      </c>
      <c r="B66" s="6" t="s">
        <v>103</v>
      </c>
      <c r="C66" s="6" t="s">
        <v>31</v>
      </c>
    </row>
    <row r="67" spans="1:3" ht="20.25" customHeight="1">
      <c r="A67" s="5" t="str">
        <f>"000066"</f>
        <v>000066</v>
      </c>
      <c r="B67" s="6" t="s">
        <v>104</v>
      </c>
      <c r="C67" s="6" t="s">
        <v>31</v>
      </c>
    </row>
    <row r="68" spans="1:3" ht="20.25" customHeight="1">
      <c r="A68" s="5" t="str">
        <f>"000067"</f>
        <v>000067</v>
      </c>
      <c r="B68" s="6" t="s">
        <v>105</v>
      </c>
      <c r="C68" s="6" t="s">
        <v>10</v>
      </c>
    </row>
    <row r="69" spans="1:3" ht="20.25" customHeight="1">
      <c r="A69" s="5" t="str">
        <f>"000068"</f>
        <v>000068</v>
      </c>
      <c r="B69" s="6" t="s">
        <v>106</v>
      </c>
      <c r="C69" s="6" t="s">
        <v>107</v>
      </c>
    </row>
    <row r="70" spans="1:3" ht="20.25" customHeight="1">
      <c r="A70" s="5" t="str">
        <f>"000069"</f>
        <v>000069</v>
      </c>
      <c r="B70" s="6" t="s">
        <v>108</v>
      </c>
      <c r="C70" s="6" t="s">
        <v>74</v>
      </c>
    </row>
    <row r="71" spans="1:3" ht="20.25" customHeight="1">
      <c r="A71" s="5" t="str">
        <f>"000070"</f>
        <v>000070</v>
      </c>
      <c r="B71" s="6" t="s">
        <v>109</v>
      </c>
      <c r="C71" s="6" t="s">
        <v>31</v>
      </c>
    </row>
    <row r="72" spans="1:3" ht="20.25" customHeight="1">
      <c r="A72" s="5" t="str">
        <f>"000071"</f>
        <v>000071</v>
      </c>
      <c r="B72" s="6" t="s">
        <v>110</v>
      </c>
      <c r="C72" s="6" t="s">
        <v>97</v>
      </c>
    </row>
    <row r="73" spans="1:3" ht="20.25" customHeight="1">
      <c r="A73" s="5" t="str">
        <f>"000072"</f>
        <v>000072</v>
      </c>
      <c r="B73" s="6" t="s">
        <v>111</v>
      </c>
      <c r="C73" s="6" t="s">
        <v>112</v>
      </c>
    </row>
    <row r="74" spans="1:3" ht="20.25" customHeight="1">
      <c r="A74" s="5" t="str">
        <f>"000073"</f>
        <v>000073</v>
      </c>
      <c r="B74" s="6" t="s">
        <v>113</v>
      </c>
      <c r="C74" s="6" t="s">
        <v>34</v>
      </c>
    </row>
    <row r="75" spans="1:3" ht="20.25" customHeight="1">
      <c r="A75" s="5" t="str">
        <f>"000074"</f>
        <v>000074</v>
      </c>
      <c r="B75" s="6" t="s">
        <v>114</v>
      </c>
      <c r="C75" s="6" t="s">
        <v>18</v>
      </c>
    </row>
    <row r="76" spans="1:3" ht="20.25" customHeight="1">
      <c r="A76" s="5" t="str">
        <f>"000075"</f>
        <v>000075</v>
      </c>
      <c r="B76" s="6" t="s">
        <v>115</v>
      </c>
      <c r="C76" s="6" t="s">
        <v>16</v>
      </c>
    </row>
    <row r="77" spans="1:3" ht="20.25" customHeight="1">
      <c r="A77" s="5" t="str">
        <f>"000076"</f>
        <v>000076</v>
      </c>
      <c r="B77" s="6" t="s">
        <v>116</v>
      </c>
      <c r="C77" s="6" t="s">
        <v>77</v>
      </c>
    </row>
    <row r="78" spans="1:3" ht="20.25" customHeight="1">
      <c r="A78" s="5" t="str">
        <f>"000077"</f>
        <v>000077</v>
      </c>
      <c r="B78" s="6" t="s">
        <v>117</v>
      </c>
      <c r="C78" s="6" t="s">
        <v>10</v>
      </c>
    </row>
    <row r="79" spans="1:3" ht="20.25" customHeight="1">
      <c r="A79" s="5" t="str">
        <f>"000078"</f>
        <v>000078</v>
      </c>
      <c r="B79" s="6" t="s">
        <v>118</v>
      </c>
      <c r="C79" s="6" t="s">
        <v>86</v>
      </c>
    </row>
    <row r="80" spans="1:3" ht="20.25" customHeight="1">
      <c r="A80" s="5" t="str">
        <f>"000079"</f>
        <v>000079</v>
      </c>
      <c r="B80" s="6" t="s">
        <v>119</v>
      </c>
      <c r="C80" s="6" t="s">
        <v>86</v>
      </c>
    </row>
    <row r="81" spans="1:3" ht="20.25" customHeight="1">
      <c r="A81" s="5" t="str">
        <f>"000080"</f>
        <v>000080</v>
      </c>
      <c r="B81" s="6" t="s">
        <v>120</v>
      </c>
      <c r="C81" s="6" t="s">
        <v>121</v>
      </c>
    </row>
    <row r="82" spans="1:3" ht="20.25" customHeight="1">
      <c r="A82" s="5" t="str">
        <f>"000081"</f>
        <v>000081</v>
      </c>
      <c r="B82" s="6" t="s">
        <v>122</v>
      </c>
      <c r="C82" s="6" t="s">
        <v>18</v>
      </c>
    </row>
    <row r="83" spans="1:3" ht="20.25" customHeight="1">
      <c r="A83" s="5" t="str">
        <f>"000082"</f>
        <v>000082</v>
      </c>
      <c r="B83" s="6" t="s">
        <v>123</v>
      </c>
      <c r="C83" s="6" t="s">
        <v>34</v>
      </c>
    </row>
    <row r="84" spans="1:3" ht="20.25" customHeight="1">
      <c r="A84" s="5" t="str">
        <f>"000083"</f>
        <v>000083</v>
      </c>
      <c r="B84" s="6" t="s">
        <v>124</v>
      </c>
      <c r="C84" s="6" t="s">
        <v>40</v>
      </c>
    </row>
    <row r="85" spans="1:3" ht="20.25" customHeight="1">
      <c r="A85" s="5" t="str">
        <f>"000084"</f>
        <v>000084</v>
      </c>
      <c r="B85" s="6" t="s">
        <v>125</v>
      </c>
      <c r="C85" s="6" t="s">
        <v>38</v>
      </c>
    </row>
    <row r="86" spans="1:3" ht="20.25" customHeight="1">
      <c r="A86" s="5" t="str">
        <f>"000085"</f>
        <v>000085</v>
      </c>
      <c r="B86" s="6" t="s">
        <v>126</v>
      </c>
      <c r="C86" s="6" t="s">
        <v>86</v>
      </c>
    </row>
    <row r="87" spans="1:3" ht="20.25" customHeight="1">
      <c r="A87" s="5" t="str">
        <f>"000086"</f>
        <v>000086</v>
      </c>
      <c r="B87" s="6" t="s">
        <v>127</v>
      </c>
      <c r="C87" s="6" t="s">
        <v>128</v>
      </c>
    </row>
    <row r="88" spans="1:3" ht="20.25" customHeight="1">
      <c r="A88" s="5" t="str">
        <f>"000087"</f>
        <v>000087</v>
      </c>
      <c r="B88" s="6" t="s">
        <v>129</v>
      </c>
      <c r="C88" s="6" t="s">
        <v>10</v>
      </c>
    </row>
    <row r="89" spans="1:3" ht="20.25" customHeight="1">
      <c r="A89" s="5" t="str">
        <f>"000088"</f>
        <v>000088</v>
      </c>
      <c r="B89" s="6" t="s">
        <v>130</v>
      </c>
      <c r="C89" s="6" t="s">
        <v>131</v>
      </c>
    </row>
    <row r="90" spans="1:3" ht="20.25" customHeight="1">
      <c r="A90" s="5" t="str">
        <f>"000089"</f>
        <v>000089</v>
      </c>
      <c r="B90" s="6" t="s">
        <v>132</v>
      </c>
      <c r="C90" s="6" t="s">
        <v>133</v>
      </c>
    </row>
    <row r="91" spans="1:3" ht="20.25" customHeight="1">
      <c r="A91" s="5" t="str">
        <f>"000090"</f>
        <v>000090</v>
      </c>
      <c r="B91" s="6" t="s">
        <v>134</v>
      </c>
      <c r="C91" s="6" t="s">
        <v>10</v>
      </c>
    </row>
    <row r="92" spans="1:3" ht="20.25" customHeight="1">
      <c r="A92" s="5" t="str">
        <f>"000091"</f>
        <v>000091</v>
      </c>
      <c r="B92" s="6" t="s">
        <v>135</v>
      </c>
      <c r="C92" s="6" t="s">
        <v>136</v>
      </c>
    </row>
    <row r="93" spans="1:3" ht="20.25" customHeight="1">
      <c r="A93" s="5" t="str">
        <f>"000092"</f>
        <v>000092</v>
      </c>
      <c r="B93" s="6" t="s">
        <v>137</v>
      </c>
      <c r="C93" s="6" t="s">
        <v>10</v>
      </c>
    </row>
    <row r="94" spans="1:3" ht="20.25" customHeight="1">
      <c r="A94" s="5" t="str">
        <f>"000093"</f>
        <v>000093</v>
      </c>
      <c r="B94" s="6" t="s">
        <v>138</v>
      </c>
      <c r="C94" s="6" t="s">
        <v>139</v>
      </c>
    </row>
    <row r="95" spans="1:3" ht="20.25" customHeight="1">
      <c r="A95" s="5" t="str">
        <f>"000094"</f>
        <v>000094</v>
      </c>
      <c r="B95" s="6" t="s">
        <v>140</v>
      </c>
      <c r="C95" s="6" t="s">
        <v>38</v>
      </c>
    </row>
    <row r="96" spans="1:3" ht="20.25" customHeight="1">
      <c r="A96" s="5" t="str">
        <f>"000095"</f>
        <v>000095</v>
      </c>
      <c r="B96" s="6" t="s">
        <v>141</v>
      </c>
      <c r="C96" s="6" t="s">
        <v>142</v>
      </c>
    </row>
    <row r="97" spans="1:3" ht="20.25" customHeight="1">
      <c r="A97" s="5" t="str">
        <f>"000096"</f>
        <v>000096</v>
      </c>
      <c r="B97" s="6" t="s">
        <v>143</v>
      </c>
      <c r="C97" s="6" t="s">
        <v>74</v>
      </c>
    </row>
    <row r="98" spans="1:3" ht="20.25" customHeight="1">
      <c r="A98" s="5" t="str">
        <f>"000097"</f>
        <v>000097</v>
      </c>
      <c r="B98" s="6" t="s">
        <v>144</v>
      </c>
      <c r="C98" s="6" t="s">
        <v>38</v>
      </c>
    </row>
    <row r="99" spans="1:3" ht="20.25" customHeight="1">
      <c r="A99" s="108" t="s">
        <v>145</v>
      </c>
      <c r="B99" s="11" t="s">
        <v>146</v>
      </c>
      <c r="C99" s="6" t="s">
        <v>147</v>
      </c>
    </row>
    <row r="100" spans="1:3" ht="20.25" customHeight="1">
      <c r="A100" s="5" t="str">
        <f>"000099"</f>
        <v>000099</v>
      </c>
      <c r="B100" s="6" t="s">
        <v>148</v>
      </c>
      <c r="C100" s="6" t="s">
        <v>6</v>
      </c>
    </row>
    <row r="101" spans="1:3" ht="20.25" customHeight="1">
      <c r="A101" s="5" t="str">
        <f>"000100"</f>
        <v>000100</v>
      </c>
      <c r="B101" s="6" t="s">
        <v>149</v>
      </c>
      <c r="C101" s="6" t="s">
        <v>150</v>
      </c>
    </row>
    <row r="102" spans="1:3" ht="20.25" customHeight="1">
      <c r="A102" s="5" t="str">
        <f>"000101"</f>
        <v>000101</v>
      </c>
      <c r="B102" s="6" t="s">
        <v>151</v>
      </c>
      <c r="C102" s="6" t="s">
        <v>42</v>
      </c>
    </row>
    <row r="103" spans="1:3" ht="20.25" customHeight="1">
      <c r="A103" s="109" t="s">
        <v>152</v>
      </c>
      <c r="B103" s="8" t="s">
        <v>153</v>
      </c>
      <c r="C103" s="8" t="s">
        <v>31</v>
      </c>
    </row>
    <row r="104" spans="1:3" ht="20.25" customHeight="1">
      <c r="A104" s="5" t="str">
        <f>"000103"</f>
        <v>000103</v>
      </c>
      <c r="B104" s="6" t="s">
        <v>154</v>
      </c>
      <c r="C104" s="6" t="s">
        <v>97</v>
      </c>
    </row>
    <row r="105" spans="1:3" ht="20.25" customHeight="1">
      <c r="A105" s="5" t="str">
        <f>"000104"</f>
        <v>000104</v>
      </c>
      <c r="B105" s="6" t="s">
        <v>155</v>
      </c>
      <c r="C105" s="6" t="s">
        <v>34</v>
      </c>
    </row>
    <row r="106" spans="1:3" ht="20.25" customHeight="1">
      <c r="A106" s="5" t="str">
        <f>"000105"</f>
        <v>000105</v>
      </c>
      <c r="B106" s="6" t="s">
        <v>156</v>
      </c>
      <c r="C106" s="6" t="s">
        <v>157</v>
      </c>
    </row>
    <row r="107" spans="1:3" ht="20.25" customHeight="1">
      <c r="A107" s="5" t="str">
        <f>"000106"</f>
        <v>000106</v>
      </c>
      <c r="B107" s="6" t="s">
        <v>158</v>
      </c>
      <c r="C107" s="6" t="s">
        <v>159</v>
      </c>
    </row>
    <row r="108" spans="1:3" ht="20.25" customHeight="1">
      <c r="A108" s="5" t="str">
        <f>"000107"</f>
        <v>000107</v>
      </c>
      <c r="B108" s="6" t="s">
        <v>160</v>
      </c>
      <c r="C108" s="6" t="s">
        <v>161</v>
      </c>
    </row>
    <row r="109" spans="1:3" ht="20.25" customHeight="1">
      <c r="A109" s="5" t="str">
        <f>"000108"</f>
        <v>000108</v>
      </c>
      <c r="B109" s="6" t="s">
        <v>162</v>
      </c>
      <c r="C109" s="6" t="s">
        <v>18</v>
      </c>
    </row>
    <row r="110" spans="1:3" ht="20.25" customHeight="1">
      <c r="A110" s="5" t="str">
        <f>"000109"</f>
        <v>000109</v>
      </c>
      <c r="B110" s="6" t="s">
        <v>163</v>
      </c>
      <c r="C110" s="6" t="s">
        <v>136</v>
      </c>
    </row>
    <row r="111" spans="1:3" ht="20.25" customHeight="1">
      <c r="A111" s="5" t="str">
        <f>"000110"</f>
        <v>000110</v>
      </c>
      <c r="B111" s="11" t="s">
        <v>164</v>
      </c>
      <c r="C111" s="6" t="s">
        <v>165</v>
      </c>
    </row>
    <row r="112" spans="1:3" ht="20.25" customHeight="1">
      <c r="A112" s="5" t="str">
        <f>"000111"</f>
        <v>000111</v>
      </c>
      <c r="B112" s="6" t="s">
        <v>166</v>
      </c>
      <c r="C112" s="6" t="s">
        <v>167</v>
      </c>
    </row>
    <row r="113" spans="1:3" ht="20.25" customHeight="1">
      <c r="A113" s="17">
        <v>112</v>
      </c>
      <c r="B113" s="6" t="s">
        <v>168</v>
      </c>
      <c r="C113" s="6" t="s">
        <v>169</v>
      </c>
    </row>
    <row r="114" spans="1:3" ht="20.25" customHeight="1">
      <c r="A114" s="5" t="str">
        <f>"000113"</f>
        <v>000113</v>
      </c>
      <c r="B114" s="6" t="s">
        <v>170</v>
      </c>
      <c r="C114" s="6" t="s">
        <v>31</v>
      </c>
    </row>
    <row r="115" spans="1:3" ht="20.25" customHeight="1">
      <c r="A115" s="18">
        <v>114</v>
      </c>
      <c r="B115" s="19" t="s">
        <v>171</v>
      </c>
      <c r="C115" s="19" t="s">
        <v>172</v>
      </c>
    </row>
    <row r="116" spans="1:3" ht="20.25" customHeight="1">
      <c r="A116" s="5" t="str">
        <f>"000115"</f>
        <v>000115</v>
      </c>
      <c r="B116" s="6" t="s">
        <v>173</v>
      </c>
      <c r="C116" s="6" t="s">
        <v>133</v>
      </c>
    </row>
    <row r="117" spans="1:3" ht="20.25" customHeight="1">
      <c r="A117" s="10">
        <v>116</v>
      </c>
      <c r="B117" s="11" t="s">
        <v>174</v>
      </c>
      <c r="C117" s="6" t="s">
        <v>18</v>
      </c>
    </row>
    <row r="118" spans="1:3" ht="20.25" customHeight="1">
      <c r="A118" s="5" t="str">
        <f>"000117"</f>
        <v>000117</v>
      </c>
      <c r="B118" s="6" t="s">
        <v>175</v>
      </c>
      <c r="C118" s="6" t="s">
        <v>176</v>
      </c>
    </row>
    <row r="119" spans="1:3" ht="20.25" customHeight="1">
      <c r="A119" s="5" t="str">
        <f>"000118"</f>
        <v>000118</v>
      </c>
      <c r="B119" s="6" t="s">
        <v>177</v>
      </c>
      <c r="C119" s="6" t="s">
        <v>34</v>
      </c>
    </row>
    <row r="120" spans="1:3" ht="20.25" customHeight="1">
      <c r="A120" s="10">
        <v>119</v>
      </c>
      <c r="B120" s="11" t="s">
        <v>178</v>
      </c>
      <c r="C120" s="11" t="s">
        <v>147</v>
      </c>
    </row>
    <row r="121" spans="1:3" ht="20.25" customHeight="1">
      <c r="A121" s="5" t="str">
        <f>"000120"</f>
        <v>000120</v>
      </c>
      <c r="B121" s="6" t="s">
        <v>179</v>
      </c>
      <c r="C121" s="6" t="s">
        <v>10</v>
      </c>
    </row>
    <row r="122" spans="1:3" ht="20.25" customHeight="1">
      <c r="A122" s="10">
        <v>121</v>
      </c>
      <c r="B122" s="11" t="s">
        <v>180</v>
      </c>
      <c r="C122" s="11" t="s">
        <v>181</v>
      </c>
    </row>
    <row r="123" spans="1:3" ht="20.25" customHeight="1">
      <c r="A123" s="5" t="str">
        <f>"000122"</f>
        <v>000122</v>
      </c>
      <c r="B123" s="6" t="s">
        <v>182</v>
      </c>
      <c r="C123" s="6" t="s">
        <v>34</v>
      </c>
    </row>
    <row r="124" spans="1:3" ht="20.25" customHeight="1">
      <c r="A124" s="7">
        <v>123</v>
      </c>
      <c r="B124" s="8" t="s">
        <v>183</v>
      </c>
      <c r="C124" s="8" t="s">
        <v>18</v>
      </c>
    </row>
    <row r="125" spans="1:3" ht="20.25" customHeight="1">
      <c r="A125" s="5" t="str">
        <f>"000124"</f>
        <v>000124</v>
      </c>
      <c r="B125" s="6" t="s">
        <v>184</v>
      </c>
      <c r="C125" s="6" t="s">
        <v>185</v>
      </c>
    </row>
    <row r="126" spans="1:3" ht="20.25" customHeight="1">
      <c r="A126" s="5" t="str">
        <f>"000125"</f>
        <v>000125</v>
      </c>
      <c r="B126" s="6" t="s">
        <v>186</v>
      </c>
      <c r="C126" s="6" t="s">
        <v>187</v>
      </c>
    </row>
    <row r="127" spans="1:3" ht="20.25" customHeight="1">
      <c r="A127" s="5" t="str">
        <f>"000126"</f>
        <v>000126</v>
      </c>
      <c r="B127" s="20" t="s">
        <v>188</v>
      </c>
      <c r="C127" s="6" t="s">
        <v>189</v>
      </c>
    </row>
    <row r="128" spans="1:3" ht="20.25" customHeight="1">
      <c r="A128" s="10">
        <v>127</v>
      </c>
      <c r="B128" s="11" t="s">
        <v>190</v>
      </c>
      <c r="C128" s="11" t="s">
        <v>45</v>
      </c>
    </row>
    <row r="129" spans="1:3" ht="20.25" customHeight="1">
      <c r="A129" s="10">
        <v>128</v>
      </c>
      <c r="B129" s="11" t="s">
        <v>191</v>
      </c>
      <c r="C129" s="11" t="s">
        <v>185</v>
      </c>
    </row>
    <row r="130" spans="1:3" ht="20.25" customHeight="1">
      <c r="A130" s="10">
        <v>129</v>
      </c>
      <c r="B130" s="11" t="s">
        <v>192</v>
      </c>
      <c r="C130" s="11" t="s">
        <v>193</v>
      </c>
    </row>
    <row r="131" spans="1:3" ht="20.25" customHeight="1">
      <c r="A131" s="5" t="str">
        <f>"000130"</f>
        <v>000130</v>
      </c>
      <c r="B131" s="6" t="s">
        <v>194</v>
      </c>
      <c r="C131" s="6" t="s">
        <v>24</v>
      </c>
    </row>
    <row r="132" spans="1:3" ht="20.25" customHeight="1">
      <c r="A132" s="110" t="s">
        <v>195</v>
      </c>
      <c r="B132" s="21" t="s">
        <v>196</v>
      </c>
      <c r="C132" s="21" t="s">
        <v>10</v>
      </c>
    </row>
    <row r="133" spans="1:3" ht="20.25" customHeight="1">
      <c r="A133" s="5" t="str">
        <f>"000132"</f>
        <v>000132</v>
      </c>
      <c r="B133" s="6" t="s">
        <v>197</v>
      </c>
      <c r="C133" s="6" t="s">
        <v>10</v>
      </c>
    </row>
    <row r="134" spans="1:3" ht="20.25" customHeight="1">
      <c r="A134" s="5" t="str">
        <f>"000133"</f>
        <v>000133</v>
      </c>
      <c r="B134" s="6" t="s">
        <v>198</v>
      </c>
      <c r="C134" s="6" t="s">
        <v>147</v>
      </c>
    </row>
    <row r="135" spans="1:3" ht="20.25" customHeight="1">
      <c r="A135" s="5" t="str">
        <f>"000134"</f>
        <v>000134</v>
      </c>
      <c r="B135" s="6" t="s">
        <v>199</v>
      </c>
      <c r="C135" s="6" t="s">
        <v>147</v>
      </c>
    </row>
    <row r="136" spans="1:3" ht="20.25" customHeight="1">
      <c r="A136" s="5" t="str">
        <f>"000135"</f>
        <v>000135</v>
      </c>
      <c r="B136" s="6" t="s">
        <v>200</v>
      </c>
      <c r="C136" s="6" t="s">
        <v>169</v>
      </c>
    </row>
    <row r="137" spans="1:3" ht="20.25" customHeight="1">
      <c r="A137" s="18">
        <v>136</v>
      </c>
      <c r="B137" s="19" t="s">
        <v>201</v>
      </c>
      <c r="C137" s="19" t="s">
        <v>34</v>
      </c>
    </row>
    <row r="138" spans="1:3" ht="20.25" customHeight="1">
      <c r="A138" s="15">
        <v>137</v>
      </c>
      <c r="B138" s="16" t="s">
        <v>202</v>
      </c>
      <c r="C138" s="16" t="s">
        <v>29</v>
      </c>
    </row>
    <row r="139" spans="1:3" ht="20.25" customHeight="1">
      <c r="A139" s="5" t="str">
        <f>"000138"</f>
        <v>000138</v>
      </c>
      <c r="B139" s="6" t="s">
        <v>203</v>
      </c>
      <c r="C139" s="6" t="s">
        <v>204</v>
      </c>
    </row>
    <row r="140" spans="1:3" ht="20.25" customHeight="1">
      <c r="A140" s="5" t="str">
        <f>"000139"</f>
        <v>000139</v>
      </c>
      <c r="B140" s="6" t="s">
        <v>205</v>
      </c>
      <c r="C140" s="6" t="s">
        <v>206</v>
      </c>
    </row>
    <row r="141" spans="1:3" ht="20.25" customHeight="1">
      <c r="A141" s="10">
        <v>140</v>
      </c>
      <c r="B141" s="11" t="s">
        <v>207</v>
      </c>
      <c r="C141" s="11" t="s">
        <v>208</v>
      </c>
    </row>
    <row r="142" spans="1:3" ht="20.25" customHeight="1">
      <c r="A142" s="10">
        <v>141</v>
      </c>
      <c r="B142" s="11" t="s">
        <v>209</v>
      </c>
      <c r="C142" s="11" t="s">
        <v>210</v>
      </c>
    </row>
    <row r="143" spans="1:3" ht="20.25" customHeight="1">
      <c r="A143" s="5" t="str">
        <f>"000143"</f>
        <v>000143</v>
      </c>
      <c r="B143" s="6" t="s">
        <v>211</v>
      </c>
      <c r="C143" s="6" t="s">
        <v>59</v>
      </c>
    </row>
    <row r="144" spans="1:3" ht="20.25" customHeight="1">
      <c r="A144" s="5" t="str">
        <f>"000144"</f>
        <v>000144</v>
      </c>
      <c r="B144" s="6" t="s">
        <v>212</v>
      </c>
      <c r="C144" s="6" t="s">
        <v>213</v>
      </c>
    </row>
    <row r="145" spans="1:3" ht="20.25" customHeight="1">
      <c r="A145" s="10">
        <v>145</v>
      </c>
      <c r="B145" s="11" t="s">
        <v>214</v>
      </c>
      <c r="C145" s="11" t="s">
        <v>215</v>
      </c>
    </row>
    <row r="146" spans="1:3" ht="20.25" customHeight="1">
      <c r="A146" s="10">
        <v>146</v>
      </c>
      <c r="B146" s="11" t="s">
        <v>216</v>
      </c>
      <c r="C146" s="11" t="s">
        <v>217</v>
      </c>
    </row>
    <row r="147" spans="1:3" ht="20.25" customHeight="1">
      <c r="A147" s="15">
        <v>147</v>
      </c>
      <c r="B147" s="16" t="s">
        <v>218</v>
      </c>
      <c r="C147" s="16" t="s">
        <v>31</v>
      </c>
    </row>
    <row r="148" spans="1:3" ht="20.25" customHeight="1">
      <c r="A148" s="5" t="str">
        <f>"000148"</f>
        <v>000148</v>
      </c>
      <c r="B148" s="6" t="s">
        <v>219</v>
      </c>
      <c r="C148" s="6" t="s">
        <v>8</v>
      </c>
    </row>
    <row r="149" spans="1:3" ht="20.25" customHeight="1">
      <c r="A149" s="5" t="str">
        <f>"000149"</f>
        <v>000149</v>
      </c>
      <c r="B149" s="6" t="s">
        <v>220</v>
      </c>
      <c r="C149" s="6" t="s">
        <v>31</v>
      </c>
    </row>
    <row r="150" spans="1:3" ht="20.25" customHeight="1">
      <c r="A150" s="5" t="str">
        <f>"000150"</f>
        <v>000150</v>
      </c>
      <c r="B150" s="6" t="s">
        <v>221</v>
      </c>
      <c r="C150" s="6" t="s">
        <v>217</v>
      </c>
    </row>
    <row r="151" spans="1:3" ht="20.25" customHeight="1">
      <c r="A151" s="5" t="str">
        <f>"000151"</f>
        <v>000151</v>
      </c>
      <c r="B151" s="6" t="s">
        <v>222</v>
      </c>
      <c r="C151" s="6" t="s">
        <v>94</v>
      </c>
    </row>
    <row r="152" spans="1:3" ht="20.25" customHeight="1">
      <c r="A152" s="5" t="str">
        <f>"000152"</f>
        <v>000152</v>
      </c>
      <c r="B152" s="6" t="s">
        <v>223</v>
      </c>
      <c r="C152" s="6" t="s">
        <v>224</v>
      </c>
    </row>
    <row r="153" spans="1:3" ht="20.25" customHeight="1">
      <c r="A153" s="5" t="str">
        <f>"000153"</f>
        <v>000153</v>
      </c>
      <c r="B153" s="6" t="s">
        <v>225</v>
      </c>
      <c r="C153" s="6" t="s">
        <v>31</v>
      </c>
    </row>
    <row r="154" spans="1:3" ht="20.25" customHeight="1">
      <c r="A154" s="5" t="str">
        <f>"000154"</f>
        <v>000154</v>
      </c>
      <c r="B154" s="6" t="s">
        <v>226</v>
      </c>
      <c r="C154" s="6" t="s">
        <v>227</v>
      </c>
    </row>
    <row r="155" spans="1:3" ht="20.25" customHeight="1">
      <c r="A155" s="5" t="str">
        <f>"000155"</f>
        <v>000155</v>
      </c>
      <c r="B155" s="6" t="s">
        <v>228</v>
      </c>
      <c r="C155" s="6" t="s">
        <v>18</v>
      </c>
    </row>
    <row r="156" spans="1:3" ht="20.25" customHeight="1">
      <c r="A156" s="5" t="str">
        <f>"000156"</f>
        <v>000156</v>
      </c>
      <c r="B156" s="6" t="s">
        <v>229</v>
      </c>
      <c r="C156" s="6" t="s">
        <v>230</v>
      </c>
    </row>
    <row r="157" spans="1:3" ht="20.25" customHeight="1">
      <c r="A157" s="22">
        <v>157</v>
      </c>
      <c r="B157" s="23" t="s">
        <v>231</v>
      </c>
      <c r="C157" s="6" t="s">
        <v>232</v>
      </c>
    </row>
    <row r="158" spans="1:3" ht="20.25" customHeight="1">
      <c r="A158" s="5" t="str">
        <f>"000158"</f>
        <v>000158</v>
      </c>
      <c r="B158" s="6" t="s">
        <v>233</v>
      </c>
      <c r="C158" s="6" t="s">
        <v>10</v>
      </c>
    </row>
    <row r="159" spans="1:3" ht="20.25" customHeight="1">
      <c r="A159" s="5" t="str">
        <f>"000159"</f>
        <v>000159</v>
      </c>
      <c r="B159" s="6" t="s">
        <v>234</v>
      </c>
      <c r="C159" s="6" t="s">
        <v>48</v>
      </c>
    </row>
    <row r="160" spans="1:3" ht="20.25" customHeight="1">
      <c r="A160" s="5" t="str">
        <f>"000160"</f>
        <v>000160</v>
      </c>
      <c r="B160" s="6" t="s">
        <v>235</v>
      </c>
      <c r="C160" s="6" t="s">
        <v>38</v>
      </c>
    </row>
    <row r="161" spans="1:3" ht="20.25" customHeight="1">
      <c r="A161" s="15">
        <v>161</v>
      </c>
      <c r="B161" s="24" t="s">
        <v>236</v>
      </c>
      <c r="C161" s="24" t="s">
        <v>147</v>
      </c>
    </row>
    <row r="162" spans="1:3" ht="20.25" customHeight="1">
      <c r="A162" s="5" t="str">
        <f>"000162"</f>
        <v>000162</v>
      </c>
      <c r="B162" s="6" t="s">
        <v>237</v>
      </c>
      <c r="C162" s="6" t="s">
        <v>238</v>
      </c>
    </row>
    <row r="163" spans="1:3" ht="20.25" customHeight="1">
      <c r="A163" s="111" t="s">
        <v>239</v>
      </c>
      <c r="B163" s="20" t="s">
        <v>240</v>
      </c>
      <c r="C163" s="20" t="s">
        <v>241</v>
      </c>
    </row>
    <row r="164" spans="1:3" ht="20.25" customHeight="1">
      <c r="A164" s="5" t="str">
        <f>"000164"</f>
        <v>000164</v>
      </c>
      <c r="B164" s="6" t="s">
        <v>242</v>
      </c>
      <c r="C164" s="6" t="s">
        <v>147</v>
      </c>
    </row>
    <row r="165" spans="1:3" ht="20.25" customHeight="1">
      <c r="A165" s="10">
        <v>165</v>
      </c>
      <c r="B165" s="11" t="s">
        <v>243</v>
      </c>
      <c r="C165" s="11" t="s">
        <v>244</v>
      </c>
    </row>
    <row r="166" spans="1:3" ht="20.25" customHeight="1">
      <c r="A166" s="5" t="str">
        <f>"000166"</f>
        <v>000166</v>
      </c>
      <c r="B166" s="6" t="s">
        <v>245</v>
      </c>
      <c r="C166" s="6" t="s">
        <v>56</v>
      </c>
    </row>
    <row r="167" spans="1:3" ht="20.25" customHeight="1">
      <c r="A167" s="5" t="str">
        <f>"000167"</f>
        <v>000167</v>
      </c>
      <c r="B167" s="6" t="s">
        <v>246</v>
      </c>
      <c r="C167" s="6" t="s">
        <v>10</v>
      </c>
    </row>
    <row r="168" spans="1:3" ht="20.25" customHeight="1">
      <c r="A168" s="7">
        <v>168</v>
      </c>
      <c r="B168" s="8" t="s">
        <v>247</v>
      </c>
      <c r="C168" s="8" t="s">
        <v>40</v>
      </c>
    </row>
    <row r="169" spans="1:3" ht="20.25" customHeight="1">
      <c r="A169" s="5" t="str">
        <f>"000169"</f>
        <v>000169</v>
      </c>
      <c r="B169" s="6" t="s">
        <v>248</v>
      </c>
      <c r="C169" s="6" t="s">
        <v>48</v>
      </c>
    </row>
    <row r="170" spans="1:3" ht="20.25" customHeight="1">
      <c r="A170" s="10">
        <v>170</v>
      </c>
      <c r="B170" s="11" t="s">
        <v>249</v>
      </c>
      <c r="C170" s="11" t="s">
        <v>31</v>
      </c>
    </row>
    <row r="171" spans="1:3" ht="20.25" customHeight="1">
      <c r="A171" s="5" t="str">
        <f>"000171"</f>
        <v>000171</v>
      </c>
      <c r="B171" s="6" t="s">
        <v>250</v>
      </c>
      <c r="C171" s="6" t="s">
        <v>10</v>
      </c>
    </row>
    <row r="172" spans="1:3" ht="20.25" customHeight="1">
      <c r="A172" s="5" t="str">
        <f>"000172"</f>
        <v>000172</v>
      </c>
      <c r="B172" s="6" t="s">
        <v>251</v>
      </c>
      <c r="C172" s="6" t="s">
        <v>147</v>
      </c>
    </row>
    <row r="173" spans="1:3" ht="20.25" customHeight="1">
      <c r="A173" s="5" t="str">
        <f>"000173"</f>
        <v>000173</v>
      </c>
      <c r="B173" s="6" t="s">
        <v>252</v>
      </c>
      <c r="C173" s="6" t="s">
        <v>169</v>
      </c>
    </row>
    <row r="174" spans="1:3" ht="20.25" customHeight="1">
      <c r="A174" s="5" t="str">
        <f>"000175"</f>
        <v>000175</v>
      </c>
      <c r="B174" s="6" t="s">
        <v>253</v>
      </c>
      <c r="C174" s="6" t="s">
        <v>230</v>
      </c>
    </row>
    <row r="175" spans="1:3" ht="20.25" customHeight="1">
      <c r="A175" s="5" t="str">
        <f>"000176"</f>
        <v>000176</v>
      </c>
      <c r="B175" s="6" t="s">
        <v>254</v>
      </c>
      <c r="C175" s="6" t="s">
        <v>10</v>
      </c>
    </row>
    <row r="176" spans="1:3" ht="20.25" customHeight="1">
      <c r="A176" s="5" t="str">
        <f>"000177"</f>
        <v>000177</v>
      </c>
      <c r="B176" s="6" t="s">
        <v>255</v>
      </c>
      <c r="C176" s="6" t="s">
        <v>38</v>
      </c>
    </row>
    <row r="177" spans="1:3" ht="20.25" customHeight="1">
      <c r="A177" s="5" t="str">
        <f>"000178"</f>
        <v>000178</v>
      </c>
      <c r="B177" s="6" t="s">
        <v>256</v>
      </c>
      <c r="C177" s="6" t="s">
        <v>8</v>
      </c>
    </row>
    <row r="178" spans="1:3" ht="20.25" customHeight="1">
      <c r="A178" s="5" t="str">
        <f>"000179"</f>
        <v>000179</v>
      </c>
      <c r="B178" s="6" t="s">
        <v>257</v>
      </c>
      <c r="C178" s="6" t="s">
        <v>10</v>
      </c>
    </row>
    <row r="179" spans="1:3" ht="20.25" customHeight="1">
      <c r="A179" s="5" t="str">
        <f>"000180"</f>
        <v>000180</v>
      </c>
      <c r="B179" s="25" t="s">
        <v>258</v>
      </c>
      <c r="C179" s="6" t="s">
        <v>31</v>
      </c>
    </row>
    <row r="180" spans="1:3" ht="20.25" customHeight="1">
      <c r="A180" s="5" t="str">
        <f>"000181"</f>
        <v>000181</v>
      </c>
      <c r="B180" s="6" t="s">
        <v>259</v>
      </c>
      <c r="C180" s="6" t="s">
        <v>38</v>
      </c>
    </row>
    <row r="181" spans="1:3" ht="20.25" customHeight="1">
      <c r="A181" s="5" t="str">
        <f>"000182"</f>
        <v>000182</v>
      </c>
      <c r="B181" s="6" t="s">
        <v>260</v>
      </c>
      <c r="C181" s="6" t="s">
        <v>261</v>
      </c>
    </row>
    <row r="182" spans="1:3" ht="20.25" customHeight="1">
      <c r="A182" s="112" t="s">
        <v>262</v>
      </c>
      <c r="B182" s="27" t="s">
        <v>263</v>
      </c>
      <c r="C182" s="27" t="s">
        <v>159</v>
      </c>
    </row>
    <row r="183" spans="1:3" ht="20.25" customHeight="1">
      <c r="A183" s="5" t="str">
        <f>"000184"</f>
        <v>000184</v>
      </c>
      <c r="B183" s="6" t="s">
        <v>264</v>
      </c>
      <c r="C183" s="6" t="s">
        <v>94</v>
      </c>
    </row>
    <row r="184" spans="1:3" ht="20.25" customHeight="1">
      <c r="A184" s="10">
        <v>185</v>
      </c>
      <c r="B184" s="11" t="s">
        <v>265</v>
      </c>
      <c r="C184" s="11" t="s">
        <v>266</v>
      </c>
    </row>
    <row r="185" spans="1:3" ht="20.25" customHeight="1">
      <c r="A185" s="10">
        <v>186</v>
      </c>
      <c r="B185" s="11" t="s">
        <v>267</v>
      </c>
      <c r="C185" s="11" t="s">
        <v>268</v>
      </c>
    </row>
    <row r="186" spans="1:3" ht="20.25" customHeight="1">
      <c r="A186" s="10">
        <v>187</v>
      </c>
      <c r="B186" s="11" t="s">
        <v>269</v>
      </c>
      <c r="C186" s="11" t="s">
        <v>150</v>
      </c>
    </row>
    <row r="187" spans="1:3" ht="20.25" customHeight="1">
      <c r="A187" s="5" t="str">
        <f>"000188"</f>
        <v>000188</v>
      </c>
      <c r="B187" s="6" t="s">
        <v>270</v>
      </c>
      <c r="C187" s="6" t="s">
        <v>48</v>
      </c>
    </row>
    <row r="188" spans="1:3" ht="20.25" customHeight="1">
      <c r="A188" s="10">
        <v>189</v>
      </c>
      <c r="B188" s="11" t="s">
        <v>271</v>
      </c>
      <c r="C188" s="11" t="s">
        <v>94</v>
      </c>
    </row>
    <row r="189" spans="1:3" ht="20.25" customHeight="1">
      <c r="A189" s="15">
        <v>190</v>
      </c>
      <c r="B189" s="16" t="s">
        <v>272</v>
      </c>
      <c r="C189" s="16" t="s">
        <v>16</v>
      </c>
    </row>
    <row r="190" spans="1:3" ht="20.25" customHeight="1">
      <c r="A190" s="5" t="str">
        <f>"000191"</f>
        <v>000191</v>
      </c>
      <c r="B190" s="6" t="s">
        <v>273</v>
      </c>
      <c r="C190" s="6" t="s">
        <v>10</v>
      </c>
    </row>
    <row r="191" spans="1:3" ht="20.25" customHeight="1">
      <c r="A191" s="10">
        <v>192</v>
      </c>
      <c r="B191" s="11" t="s">
        <v>274</v>
      </c>
      <c r="C191" s="11" t="s">
        <v>275</v>
      </c>
    </row>
    <row r="192" spans="1:3" ht="20.25" customHeight="1">
      <c r="A192" s="5" t="str">
        <f>"000193"</f>
        <v>000193</v>
      </c>
      <c r="B192" s="6" t="s">
        <v>276</v>
      </c>
      <c r="C192" s="6" t="s">
        <v>277</v>
      </c>
    </row>
    <row r="193" spans="1:3" ht="20.25" customHeight="1">
      <c r="A193" s="5" t="str">
        <f>"000194"</f>
        <v>000194</v>
      </c>
      <c r="B193" s="6" t="s">
        <v>278</v>
      </c>
      <c r="C193" s="6" t="s">
        <v>16</v>
      </c>
    </row>
    <row r="194" spans="1:3" ht="20.25" customHeight="1">
      <c r="A194" s="5" t="str">
        <f>"000195"</f>
        <v>000195</v>
      </c>
      <c r="B194" s="6" t="s">
        <v>279</v>
      </c>
      <c r="C194" s="6" t="s">
        <v>94</v>
      </c>
    </row>
    <row r="195" spans="1:3" ht="20.25" customHeight="1">
      <c r="A195" s="5" t="str">
        <f>"000196"</f>
        <v>000196</v>
      </c>
      <c r="B195" s="6" t="s">
        <v>280</v>
      </c>
      <c r="C195" s="6" t="s">
        <v>86</v>
      </c>
    </row>
    <row r="196" spans="1:3" ht="20.25" customHeight="1">
      <c r="A196" s="5" t="str">
        <f>"000197"</f>
        <v>000197</v>
      </c>
      <c r="B196" s="6" t="s">
        <v>281</v>
      </c>
      <c r="C196" s="6" t="s">
        <v>59</v>
      </c>
    </row>
    <row r="197" spans="1:3" ht="20.25" customHeight="1">
      <c r="A197" s="5" t="str">
        <f>"000198"</f>
        <v>000198</v>
      </c>
      <c r="B197" s="6" t="s">
        <v>282</v>
      </c>
      <c r="C197" s="6" t="s">
        <v>56</v>
      </c>
    </row>
    <row r="198" spans="1:3" ht="20.25" customHeight="1">
      <c r="A198" s="10">
        <v>199</v>
      </c>
      <c r="B198" s="11" t="s">
        <v>283</v>
      </c>
      <c r="C198" s="11" t="s">
        <v>42</v>
      </c>
    </row>
    <row r="199" spans="1:3" ht="20.25" customHeight="1">
      <c r="A199" s="10">
        <v>200</v>
      </c>
      <c r="B199" s="11" t="s">
        <v>284</v>
      </c>
      <c r="C199" s="11" t="s">
        <v>285</v>
      </c>
    </row>
    <row r="200" spans="1:3" ht="20.25" customHeight="1">
      <c r="A200" s="15">
        <v>201</v>
      </c>
      <c r="B200" s="16" t="s">
        <v>286</v>
      </c>
      <c r="C200" s="16" t="s">
        <v>287</v>
      </c>
    </row>
    <row r="201" spans="1:3" ht="20.25" customHeight="1">
      <c r="A201" s="5" t="str">
        <f>"000202"</f>
        <v>000202</v>
      </c>
      <c r="B201" s="6" t="s">
        <v>288</v>
      </c>
      <c r="C201" s="6" t="s">
        <v>59</v>
      </c>
    </row>
    <row r="202" spans="1:3" ht="20.25" customHeight="1">
      <c r="A202" s="10">
        <v>203</v>
      </c>
      <c r="B202" s="11" t="s">
        <v>289</v>
      </c>
      <c r="C202" s="11" t="s">
        <v>290</v>
      </c>
    </row>
    <row r="203" spans="1:3" ht="20.25" customHeight="1">
      <c r="A203" s="10">
        <v>204</v>
      </c>
      <c r="B203" s="11" t="s">
        <v>291</v>
      </c>
      <c r="C203" s="11" t="s">
        <v>31</v>
      </c>
    </row>
    <row r="204" spans="1:3" ht="20.25" customHeight="1">
      <c r="A204" s="5" t="str">
        <f>"000205"</f>
        <v>000205</v>
      </c>
      <c r="B204" s="6" t="s">
        <v>292</v>
      </c>
      <c r="C204" s="6" t="s">
        <v>293</v>
      </c>
    </row>
    <row r="205" spans="1:3" ht="20.25" customHeight="1">
      <c r="A205" s="5" t="str">
        <f>"000206"</f>
        <v>000206</v>
      </c>
      <c r="B205" s="6" t="s">
        <v>294</v>
      </c>
      <c r="C205" s="6" t="s">
        <v>295</v>
      </c>
    </row>
    <row r="206" spans="1:3" ht="20.25" customHeight="1">
      <c r="A206" s="5" t="str">
        <f>"000207"</f>
        <v>000207</v>
      </c>
      <c r="B206" s="6" t="s">
        <v>296</v>
      </c>
      <c r="C206" s="6" t="s">
        <v>31</v>
      </c>
    </row>
    <row r="207" spans="1:3" ht="20.25" customHeight="1">
      <c r="A207" s="10">
        <v>208</v>
      </c>
      <c r="B207" s="11" t="s">
        <v>297</v>
      </c>
      <c r="C207" s="11" t="s">
        <v>4</v>
      </c>
    </row>
    <row r="208" spans="1:3" ht="20.25" customHeight="1">
      <c r="A208" s="5" t="str">
        <f>"000209"</f>
        <v>000209</v>
      </c>
      <c r="B208" s="6" t="s">
        <v>298</v>
      </c>
      <c r="C208" s="6" t="s">
        <v>84</v>
      </c>
    </row>
    <row r="209" spans="1:3" ht="20.25" customHeight="1">
      <c r="A209" s="5" t="str">
        <f>"000210"</f>
        <v>000210</v>
      </c>
      <c r="B209" s="6" t="s">
        <v>299</v>
      </c>
      <c r="C209" s="6" t="s">
        <v>10</v>
      </c>
    </row>
    <row r="210" spans="1:3" ht="20.25" customHeight="1">
      <c r="A210" s="10">
        <v>211</v>
      </c>
      <c r="B210" s="11" t="s">
        <v>300</v>
      </c>
      <c r="C210" s="11" t="s">
        <v>301</v>
      </c>
    </row>
    <row r="211" spans="1:3" ht="20.25" customHeight="1">
      <c r="A211" s="5" t="str">
        <f>"000212"</f>
        <v>000212</v>
      </c>
      <c r="B211" s="6" t="s">
        <v>302</v>
      </c>
      <c r="C211" s="6" t="s">
        <v>303</v>
      </c>
    </row>
    <row r="212" spans="1:3" ht="20.25" customHeight="1">
      <c r="A212" s="5" t="str">
        <f>"000213"</f>
        <v>000213</v>
      </c>
      <c r="B212" s="6" t="s">
        <v>304</v>
      </c>
      <c r="C212" s="6" t="s">
        <v>8</v>
      </c>
    </row>
    <row r="213" spans="1:3" ht="20.25" customHeight="1">
      <c r="A213" s="10">
        <v>214</v>
      </c>
      <c r="B213" s="11" t="s">
        <v>305</v>
      </c>
      <c r="C213" s="11" t="s">
        <v>59</v>
      </c>
    </row>
    <row r="214" spans="1:3" ht="20.25" customHeight="1">
      <c r="A214" s="10">
        <v>215</v>
      </c>
      <c r="B214" s="11" t="s">
        <v>306</v>
      </c>
      <c r="C214" s="11" t="s">
        <v>36</v>
      </c>
    </row>
    <row r="215" spans="1:3" ht="20.25" customHeight="1">
      <c r="A215" s="28" t="s">
        <v>307</v>
      </c>
      <c r="B215" s="28" t="s">
        <v>308</v>
      </c>
      <c r="C215" s="28" t="s">
        <v>309</v>
      </c>
    </row>
    <row r="216" spans="1:3" ht="20.25" customHeight="1">
      <c r="A216" s="10">
        <v>217</v>
      </c>
      <c r="B216" s="11" t="s">
        <v>310</v>
      </c>
      <c r="C216" s="11" t="s">
        <v>311</v>
      </c>
    </row>
    <row r="217" spans="1:3" ht="20.25" customHeight="1">
      <c r="A217" s="10">
        <v>218</v>
      </c>
      <c r="B217" s="11" t="s">
        <v>312</v>
      </c>
      <c r="C217" s="11" t="s">
        <v>40</v>
      </c>
    </row>
    <row r="218" spans="1:3" ht="20.25" customHeight="1">
      <c r="A218" s="5" t="str">
        <f>"000219"</f>
        <v>000219</v>
      </c>
      <c r="B218" s="6" t="s">
        <v>313</v>
      </c>
      <c r="C218" s="6" t="s">
        <v>31</v>
      </c>
    </row>
    <row r="219" spans="1:3" ht="20.25" customHeight="1">
      <c r="A219" s="29">
        <v>220</v>
      </c>
      <c r="B219" s="30" t="s">
        <v>314</v>
      </c>
      <c r="C219" s="30" t="s">
        <v>38</v>
      </c>
    </row>
    <row r="220" spans="1:3" ht="20.25" customHeight="1">
      <c r="A220" s="31">
        <v>221</v>
      </c>
      <c r="B220" s="12" t="s">
        <v>315</v>
      </c>
      <c r="C220" s="12" t="s">
        <v>97</v>
      </c>
    </row>
    <row r="221" spans="1:3" ht="20.25" customHeight="1">
      <c r="A221" s="5" t="str">
        <f>"000222"</f>
        <v>000222</v>
      </c>
      <c r="B221" s="6" t="s">
        <v>316</v>
      </c>
      <c r="C221" s="6" t="s">
        <v>317</v>
      </c>
    </row>
    <row r="222" spans="1:3" ht="20.25" customHeight="1">
      <c r="A222" s="10">
        <v>223</v>
      </c>
      <c r="B222" s="11" t="s">
        <v>318</v>
      </c>
      <c r="C222" s="11" t="s">
        <v>319</v>
      </c>
    </row>
    <row r="223" spans="1:3" ht="20.25" customHeight="1">
      <c r="A223" s="5" t="str">
        <f>"000224"</f>
        <v>000224</v>
      </c>
      <c r="B223" s="6" t="s">
        <v>320</v>
      </c>
      <c r="C223" s="6" t="s">
        <v>321</v>
      </c>
    </row>
    <row r="224" spans="1:3" ht="20.25" customHeight="1">
      <c r="A224" s="5" t="str">
        <f>"000225"</f>
        <v>000225</v>
      </c>
      <c r="B224" s="6" t="s">
        <v>322</v>
      </c>
      <c r="C224" s="6" t="s">
        <v>8</v>
      </c>
    </row>
    <row r="225" spans="1:3" ht="20.25" customHeight="1">
      <c r="A225" s="5" t="str">
        <f>"000226"</f>
        <v>000226</v>
      </c>
      <c r="B225" s="6" t="s">
        <v>323</v>
      </c>
      <c r="C225" s="6" t="s">
        <v>38</v>
      </c>
    </row>
    <row r="226" spans="1:3" ht="20.25" customHeight="1">
      <c r="A226" s="5" t="str">
        <f>"000227"</f>
        <v>000227</v>
      </c>
      <c r="B226" s="6" t="s">
        <v>324</v>
      </c>
      <c r="C226" s="6" t="s">
        <v>10</v>
      </c>
    </row>
    <row r="227" spans="1:3" ht="20.25" customHeight="1">
      <c r="A227" s="5" t="str">
        <f>"000228"</f>
        <v>000228</v>
      </c>
      <c r="B227" s="6" t="s">
        <v>325</v>
      </c>
      <c r="C227" s="6" t="s">
        <v>84</v>
      </c>
    </row>
    <row r="228" spans="1:3" ht="20.25" customHeight="1">
      <c r="A228" s="5" t="str">
        <f>"000229"</f>
        <v>000229</v>
      </c>
      <c r="B228" s="6" t="s">
        <v>326</v>
      </c>
      <c r="C228" s="6" t="s">
        <v>86</v>
      </c>
    </row>
    <row r="229" spans="1:3" ht="20.25" customHeight="1">
      <c r="A229" s="5" t="str">
        <f>"000230"</f>
        <v>000230</v>
      </c>
      <c r="B229" s="6" t="s">
        <v>327</v>
      </c>
      <c r="C229" s="6" t="s">
        <v>224</v>
      </c>
    </row>
    <row r="230" spans="1:3" ht="20.25" customHeight="1">
      <c r="A230" s="5" t="str">
        <f>"000231"</f>
        <v>000231</v>
      </c>
      <c r="B230" s="6" t="s">
        <v>328</v>
      </c>
      <c r="C230" s="6" t="s">
        <v>329</v>
      </c>
    </row>
    <row r="231" spans="1:3" ht="20.25" customHeight="1">
      <c r="A231" s="5" t="str">
        <f>"000232"</f>
        <v>000232</v>
      </c>
      <c r="B231" s="6" t="s">
        <v>330</v>
      </c>
      <c r="C231" s="6" t="s">
        <v>331</v>
      </c>
    </row>
    <row r="232" spans="1:3" ht="20.25" customHeight="1">
      <c r="A232" s="10">
        <v>233</v>
      </c>
      <c r="B232" s="11" t="s">
        <v>332</v>
      </c>
      <c r="C232" s="11" t="s">
        <v>333</v>
      </c>
    </row>
    <row r="233" spans="1:3" ht="20.25" customHeight="1">
      <c r="A233" s="10">
        <v>234</v>
      </c>
      <c r="B233" s="11" t="s">
        <v>334</v>
      </c>
      <c r="C233" s="11" t="s">
        <v>335</v>
      </c>
    </row>
    <row r="234" spans="1:3" ht="20.25" customHeight="1">
      <c r="A234" s="5" t="str">
        <f>"000235"</f>
        <v>000235</v>
      </c>
      <c r="B234" s="6" t="s">
        <v>336</v>
      </c>
      <c r="C234" s="6" t="s">
        <v>94</v>
      </c>
    </row>
    <row r="235" spans="1:3" ht="20.25" customHeight="1">
      <c r="A235" s="5" t="str">
        <f>"000236"</f>
        <v>000236</v>
      </c>
      <c r="B235" s="11" t="s">
        <v>337</v>
      </c>
      <c r="C235" s="6" t="s">
        <v>230</v>
      </c>
    </row>
    <row r="236" spans="1:3" ht="20.25" customHeight="1">
      <c r="A236" s="5" t="str">
        <f>"000237"</f>
        <v>000237</v>
      </c>
      <c r="B236" s="6" t="s">
        <v>338</v>
      </c>
      <c r="C236" s="6" t="s">
        <v>94</v>
      </c>
    </row>
    <row r="237" spans="1:3" ht="20.25" customHeight="1">
      <c r="A237" s="10">
        <v>238</v>
      </c>
      <c r="B237" s="11" t="s">
        <v>339</v>
      </c>
      <c r="C237" s="11" t="s">
        <v>340</v>
      </c>
    </row>
    <row r="238" spans="1:3" ht="20.25" customHeight="1">
      <c r="A238" s="10">
        <v>239</v>
      </c>
      <c r="B238" s="11" t="s">
        <v>341</v>
      </c>
      <c r="C238" s="6" t="s">
        <v>8</v>
      </c>
    </row>
    <row r="239" spans="1:3" ht="20.25" customHeight="1">
      <c r="A239" s="5" t="str">
        <f>"000240"</f>
        <v>000240</v>
      </c>
      <c r="B239" s="6" t="s">
        <v>342</v>
      </c>
      <c r="C239" s="6" t="s">
        <v>343</v>
      </c>
    </row>
    <row r="240" spans="1:3" ht="20.25" customHeight="1">
      <c r="A240" s="5" t="str">
        <f>"000242"</f>
        <v>000242</v>
      </c>
      <c r="B240" s="6" t="s">
        <v>344</v>
      </c>
      <c r="C240" s="6" t="s">
        <v>34</v>
      </c>
    </row>
    <row r="241" spans="1:3" ht="20.25" customHeight="1">
      <c r="A241" s="5" t="str">
        <f>"000243"</f>
        <v>000243</v>
      </c>
      <c r="B241" s="6" t="s">
        <v>345</v>
      </c>
      <c r="C241" s="6" t="s">
        <v>59</v>
      </c>
    </row>
    <row r="242" spans="1:3" ht="20.25" customHeight="1">
      <c r="A242" s="28" t="s">
        <v>346</v>
      </c>
      <c r="B242" s="28" t="s">
        <v>347</v>
      </c>
      <c r="C242" s="28" t="s">
        <v>147</v>
      </c>
    </row>
    <row r="243" spans="1:3" ht="20.25" customHeight="1">
      <c r="A243" s="5" t="str">
        <f>"000246"</f>
        <v>000246</v>
      </c>
      <c r="B243" s="6" t="s">
        <v>348</v>
      </c>
      <c r="C243" s="6" t="s">
        <v>97</v>
      </c>
    </row>
    <row r="244" spans="1:3" ht="20.25" customHeight="1">
      <c r="A244" s="5" t="str">
        <f>"000248"</f>
        <v>000248</v>
      </c>
      <c r="B244" s="6" t="s">
        <v>349</v>
      </c>
      <c r="C244" s="6" t="s">
        <v>241</v>
      </c>
    </row>
    <row r="245" spans="1:3" ht="20.25" customHeight="1">
      <c r="A245" s="5" t="str">
        <f>"000249"</f>
        <v>000249</v>
      </c>
      <c r="B245" s="6" t="s">
        <v>350</v>
      </c>
      <c r="C245" s="6" t="s">
        <v>38</v>
      </c>
    </row>
    <row r="246" spans="1:3" ht="20.25" customHeight="1">
      <c r="A246" s="5" t="str">
        <f>"000251"</f>
        <v>000251</v>
      </c>
      <c r="B246" s="6" t="s">
        <v>351</v>
      </c>
      <c r="C246" s="6" t="s">
        <v>352</v>
      </c>
    </row>
    <row r="247" spans="1:3" ht="20.25" customHeight="1">
      <c r="A247" s="10">
        <v>252</v>
      </c>
      <c r="B247" s="11" t="s">
        <v>353</v>
      </c>
      <c r="C247" s="11" t="s">
        <v>354</v>
      </c>
    </row>
    <row r="248" spans="1:3" ht="20.25" customHeight="1">
      <c r="A248" s="5" t="str">
        <f>"000253"</f>
        <v>000253</v>
      </c>
      <c r="B248" s="19" t="s">
        <v>355</v>
      </c>
      <c r="C248" s="6" t="s">
        <v>31</v>
      </c>
    </row>
    <row r="249" spans="1:3" ht="20.25" customHeight="1">
      <c r="A249" s="10">
        <v>255</v>
      </c>
      <c r="B249" s="11" t="s">
        <v>356</v>
      </c>
      <c r="C249" s="11" t="s">
        <v>8</v>
      </c>
    </row>
    <row r="250" spans="1:3" ht="20.25" customHeight="1">
      <c r="A250" s="5" t="str">
        <f>"000256"</f>
        <v>000256</v>
      </c>
      <c r="B250" s="6" t="s">
        <v>357</v>
      </c>
      <c r="C250" s="6" t="s">
        <v>34</v>
      </c>
    </row>
    <row r="251" spans="1:3" ht="20.25" customHeight="1">
      <c r="A251" s="5" t="str">
        <f>"000257"</f>
        <v>000257</v>
      </c>
      <c r="B251" s="6" t="s">
        <v>358</v>
      </c>
      <c r="C251" s="6" t="s">
        <v>10</v>
      </c>
    </row>
    <row r="252" spans="1:3" ht="20.25" customHeight="1">
      <c r="A252" s="5" t="str">
        <f>"000258"</f>
        <v>000258</v>
      </c>
      <c r="B252" s="6" t="s">
        <v>359</v>
      </c>
      <c r="C252" s="6" t="s">
        <v>360</v>
      </c>
    </row>
    <row r="253" spans="1:3" ht="20.25" customHeight="1">
      <c r="A253" s="5" t="str">
        <f>"000259"</f>
        <v>000259</v>
      </c>
      <c r="B253" s="21" t="s">
        <v>361</v>
      </c>
      <c r="C253" s="6" t="s">
        <v>59</v>
      </c>
    </row>
    <row r="254" spans="1:3" ht="20.25" customHeight="1">
      <c r="A254" s="10">
        <v>260</v>
      </c>
      <c r="B254" s="11" t="s">
        <v>362</v>
      </c>
      <c r="C254" s="11" t="s">
        <v>10</v>
      </c>
    </row>
    <row r="255" spans="1:3" ht="20.25" customHeight="1">
      <c r="A255" s="5" t="str">
        <f>"000261"</f>
        <v>000261</v>
      </c>
      <c r="B255" s="6" t="s">
        <v>363</v>
      </c>
      <c r="C255" s="6" t="s">
        <v>16</v>
      </c>
    </row>
    <row r="256" spans="1:3" ht="20.25" customHeight="1">
      <c r="A256" s="5" t="str">
        <f>"000262"</f>
        <v>000262</v>
      </c>
      <c r="B256" s="6" t="s">
        <v>364</v>
      </c>
      <c r="C256" s="6" t="s">
        <v>333</v>
      </c>
    </row>
    <row r="257" spans="1:3" ht="20.25" customHeight="1">
      <c r="A257" s="32" t="s">
        <v>365</v>
      </c>
      <c r="B257" s="33" t="s">
        <v>366</v>
      </c>
      <c r="C257" s="28" t="s">
        <v>36</v>
      </c>
    </row>
    <row r="258" spans="1:3" ht="20.25" customHeight="1">
      <c r="A258" s="32" t="s">
        <v>367</v>
      </c>
      <c r="B258" s="28" t="s">
        <v>368</v>
      </c>
      <c r="C258" s="28" t="s">
        <v>147</v>
      </c>
    </row>
    <row r="259" spans="1:3" ht="20.25" customHeight="1">
      <c r="A259" s="5" t="str">
        <f>"000266"</f>
        <v>000266</v>
      </c>
      <c r="B259" s="6" t="s">
        <v>369</v>
      </c>
      <c r="C259" s="6" t="s">
        <v>370</v>
      </c>
    </row>
    <row r="260" spans="1:3" ht="20.25" customHeight="1">
      <c r="A260" s="5" t="str">
        <f>"000267"</f>
        <v>000267</v>
      </c>
      <c r="B260" s="6" t="s">
        <v>371</v>
      </c>
      <c r="C260" s="6" t="s">
        <v>56</v>
      </c>
    </row>
    <row r="261" spans="1:3" ht="20.25" customHeight="1">
      <c r="A261" s="5" t="str">
        <f>"000268"</f>
        <v>000268</v>
      </c>
      <c r="B261" s="6" t="s">
        <v>372</v>
      </c>
      <c r="C261" s="6" t="s">
        <v>97</v>
      </c>
    </row>
    <row r="262" spans="1:3" ht="20.25" customHeight="1">
      <c r="A262" s="5" t="str">
        <f>"000269"</f>
        <v>000269</v>
      </c>
      <c r="B262" s="6" t="s">
        <v>373</v>
      </c>
      <c r="C262" s="6" t="s">
        <v>24</v>
      </c>
    </row>
    <row r="263" spans="1:3" ht="20.25" customHeight="1">
      <c r="A263" s="5" t="str">
        <f>"000270"</f>
        <v>000270</v>
      </c>
      <c r="B263" s="6" t="s">
        <v>374</v>
      </c>
      <c r="C263" s="6" t="s">
        <v>161</v>
      </c>
    </row>
    <row r="264" spans="1:3" ht="20.25" customHeight="1">
      <c r="A264" s="10">
        <v>271</v>
      </c>
      <c r="B264" s="11" t="s">
        <v>375</v>
      </c>
      <c r="C264" s="11" t="s">
        <v>376</v>
      </c>
    </row>
    <row r="265" spans="1:3" ht="20.25" customHeight="1">
      <c r="A265" s="5" t="str">
        <f>"000272"</f>
        <v>000272</v>
      </c>
      <c r="B265" s="6" t="s">
        <v>377</v>
      </c>
      <c r="C265" s="6" t="s">
        <v>378</v>
      </c>
    </row>
    <row r="266" spans="1:3" ht="20.25" customHeight="1">
      <c r="A266" s="10">
        <v>273</v>
      </c>
      <c r="B266" s="11" t="s">
        <v>379</v>
      </c>
      <c r="C266" s="11" t="s">
        <v>74</v>
      </c>
    </row>
    <row r="267" spans="1:3" ht="20.25" customHeight="1">
      <c r="A267" s="10">
        <v>275</v>
      </c>
      <c r="B267" s="11" t="s">
        <v>380</v>
      </c>
      <c r="C267" s="11" t="s">
        <v>185</v>
      </c>
    </row>
    <row r="268" spans="1:3" ht="20.25" customHeight="1">
      <c r="A268" s="5" t="str">
        <f>"000276"</f>
        <v>000276</v>
      </c>
      <c r="B268" s="6" t="s">
        <v>381</v>
      </c>
      <c r="C268" s="6" t="s">
        <v>382</v>
      </c>
    </row>
    <row r="269" spans="1:3" ht="20.25" customHeight="1">
      <c r="A269" s="5" t="str">
        <f>"000277"</f>
        <v>000277</v>
      </c>
      <c r="B269" s="6" t="s">
        <v>383</v>
      </c>
      <c r="C269" s="6" t="s">
        <v>384</v>
      </c>
    </row>
    <row r="270" spans="1:3" ht="20.25" customHeight="1">
      <c r="A270" s="15">
        <v>278</v>
      </c>
      <c r="B270" s="16" t="s">
        <v>385</v>
      </c>
      <c r="C270" s="16" t="s">
        <v>204</v>
      </c>
    </row>
    <row r="271" spans="1:3" ht="20.25" customHeight="1">
      <c r="A271" s="10">
        <v>279</v>
      </c>
      <c r="B271" s="11" t="s">
        <v>386</v>
      </c>
      <c r="C271" s="11" t="s">
        <v>142</v>
      </c>
    </row>
    <row r="272" spans="1:3" ht="20.25" customHeight="1">
      <c r="A272" s="5" t="str">
        <f>"000280"</f>
        <v>000280</v>
      </c>
      <c r="B272" s="6" t="s">
        <v>387</v>
      </c>
      <c r="C272" s="6" t="s">
        <v>31</v>
      </c>
    </row>
    <row r="273" spans="1:3" ht="20.25" customHeight="1">
      <c r="A273" s="5" t="str">
        <f>"000281"</f>
        <v>000281</v>
      </c>
      <c r="B273" s="6" t="s">
        <v>388</v>
      </c>
      <c r="C273" s="6" t="s">
        <v>287</v>
      </c>
    </row>
    <row r="274" spans="1:3" ht="20.25" customHeight="1">
      <c r="A274" s="5" t="str">
        <f>"000282"</f>
        <v>000282</v>
      </c>
      <c r="B274" s="6" t="s">
        <v>389</v>
      </c>
      <c r="C274" s="6" t="s">
        <v>62</v>
      </c>
    </row>
    <row r="275" spans="1:3" ht="20.25" customHeight="1">
      <c r="A275" s="5" t="str">
        <f>"000283"</f>
        <v>000283</v>
      </c>
      <c r="B275" s="16" t="s">
        <v>390</v>
      </c>
      <c r="C275" s="6" t="s">
        <v>51</v>
      </c>
    </row>
    <row r="276" spans="1:3" ht="20.25" customHeight="1">
      <c r="A276" s="5" t="str">
        <f>"000285"</f>
        <v>000285</v>
      </c>
      <c r="B276" s="11" t="s">
        <v>391</v>
      </c>
      <c r="C276" s="6" t="s">
        <v>159</v>
      </c>
    </row>
    <row r="277" spans="1:3" ht="20.25" customHeight="1">
      <c r="A277" s="10">
        <v>286</v>
      </c>
      <c r="B277" s="11" t="s">
        <v>392</v>
      </c>
      <c r="C277" s="11" t="s">
        <v>241</v>
      </c>
    </row>
    <row r="278" spans="1:3" ht="20.25" customHeight="1">
      <c r="A278" s="5" t="str">
        <f>"000287"</f>
        <v>000287</v>
      </c>
      <c r="B278" s="6" t="s">
        <v>393</v>
      </c>
      <c r="C278" s="6" t="s">
        <v>10</v>
      </c>
    </row>
    <row r="279" spans="1:3" ht="20.25" customHeight="1">
      <c r="A279" s="10">
        <v>288</v>
      </c>
      <c r="B279" s="11" t="s">
        <v>394</v>
      </c>
      <c r="C279" s="11" t="s">
        <v>285</v>
      </c>
    </row>
    <row r="280" spans="1:3" ht="20.25" customHeight="1">
      <c r="A280" s="28" t="s">
        <v>395</v>
      </c>
      <c r="B280" s="28" t="s">
        <v>396</v>
      </c>
      <c r="C280" s="28" t="s">
        <v>303</v>
      </c>
    </row>
    <row r="281" spans="1:3" ht="20.25" customHeight="1">
      <c r="A281" s="10">
        <v>290</v>
      </c>
      <c r="B281" s="11" t="s">
        <v>397</v>
      </c>
      <c r="C281" s="11" t="s">
        <v>204</v>
      </c>
    </row>
    <row r="282" spans="1:3" ht="20.25" customHeight="1">
      <c r="A282" s="5" t="str">
        <f>"000291"</f>
        <v>000291</v>
      </c>
      <c r="B282" s="6" t="s">
        <v>398</v>
      </c>
      <c r="C282" s="6" t="s">
        <v>399</v>
      </c>
    </row>
    <row r="283" spans="1:3" ht="20.25" customHeight="1">
      <c r="A283" s="10">
        <v>292</v>
      </c>
      <c r="B283" s="11" t="s">
        <v>400</v>
      </c>
      <c r="C283" s="11" t="s">
        <v>10</v>
      </c>
    </row>
    <row r="284" spans="1:3" ht="20.25" customHeight="1">
      <c r="A284" s="10">
        <v>293</v>
      </c>
      <c r="B284" s="11" t="s">
        <v>401</v>
      </c>
      <c r="C284" s="11" t="s">
        <v>215</v>
      </c>
    </row>
    <row r="285" spans="1:3" ht="20.25" customHeight="1">
      <c r="A285" s="5" t="str">
        <f>"000294"</f>
        <v>000294</v>
      </c>
      <c r="B285" s="6" t="s">
        <v>402</v>
      </c>
      <c r="C285" s="6" t="s">
        <v>285</v>
      </c>
    </row>
    <row r="286" spans="1:3" ht="20.25" customHeight="1">
      <c r="A286" s="5" t="str">
        <f>"000295"</f>
        <v>000295</v>
      </c>
      <c r="B286" s="6" t="s">
        <v>403</v>
      </c>
      <c r="C286" s="6" t="s">
        <v>285</v>
      </c>
    </row>
    <row r="287" spans="1:3" ht="20.25" customHeight="1">
      <c r="A287" s="5" t="str">
        <f>"000296"</f>
        <v>000296</v>
      </c>
      <c r="B287" s="6" t="s">
        <v>404</v>
      </c>
      <c r="C287" s="6" t="s">
        <v>8</v>
      </c>
    </row>
    <row r="288" spans="1:3" ht="20.25" customHeight="1">
      <c r="A288" s="5" t="str">
        <f>"000297"</f>
        <v>000297</v>
      </c>
      <c r="B288" s="6" t="s">
        <v>405</v>
      </c>
      <c r="C288" s="6" t="s">
        <v>384</v>
      </c>
    </row>
    <row r="289" spans="1:3" ht="20.25" customHeight="1">
      <c r="A289" s="5" t="str">
        <f>"000298"</f>
        <v>000298</v>
      </c>
      <c r="B289" s="6" t="s">
        <v>406</v>
      </c>
      <c r="C289" s="6" t="s">
        <v>187</v>
      </c>
    </row>
    <row r="290" spans="1:3" ht="20.25" customHeight="1">
      <c r="A290" s="5" t="str">
        <f>"000299"</f>
        <v>000299</v>
      </c>
      <c r="B290" s="6" t="s">
        <v>407</v>
      </c>
      <c r="C290" s="6" t="s">
        <v>408</v>
      </c>
    </row>
    <row r="291" spans="1:3" ht="20.25" customHeight="1">
      <c r="A291" s="5" t="str">
        <f>"000300"</f>
        <v>000300</v>
      </c>
      <c r="B291" s="6" t="s">
        <v>409</v>
      </c>
      <c r="C291" s="6" t="s">
        <v>10</v>
      </c>
    </row>
    <row r="292" spans="1:3" ht="20.25" customHeight="1">
      <c r="A292" s="10">
        <v>301</v>
      </c>
      <c r="B292" s="11" t="s">
        <v>410</v>
      </c>
      <c r="C292" s="11" t="s">
        <v>185</v>
      </c>
    </row>
    <row r="293" spans="1:3" ht="20.25" customHeight="1">
      <c r="A293" s="5" t="str">
        <f>"000302"</f>
        <v>000302</v>
      </c>
      <c r="B293" s="11" t="s">
        <v>411</v>
      </c>
      <c r="C293" s="6" t="s">
        <v>412</v>
      </c>
    </row>
    <row r="294" spans="1:3" ht="20.25" customHeight="1">
      <c r="A294" s="5" t="str">
        <f>"000303"</f>
        <v>000303</v>
      </c>
      <c r="B294" s="6" t="s">
        <v>413</v>
      </c>
      <c r="C294" s="6" t="s">
        <v>187</v>
      </c>
    </row>
    <row r="295" spans="1:3" ht="20.25" customHeight="1">
      <c r="A295" s="5" t="str">
        <f>"000304"</f>
        <v>000304</v>
      </c>
      <c r="B295" s="6" t="s">
        <v>414</v>
      </c>
      <c r="C295" s="6" t="s">
        <v>415</v>
      </c>
    </row>
    <row r="296" spans="1:3" ht="20.25" customHeight="1">
      <c r="A296" s="10">
        <v>305</v>
      </c>
      <c r="B296" s="11" t="s">
        <v>416</v>
      </c>
      <c r="C296" s="11" t="s">
        <v>417</v>
      </c>
    </row>
    <row r="297" spans="1:3" ht="20.25" customHeight="1">
      <c r="A297" s="5" t="str">
        <f>"000306"</f>
        <v>000306</v>
      </c>
      <c r="B297" s="6" t="s">
        <v>418</v>
      </c>
      <c r="C297" s="6" t="s">
        <v>74</v>
      </c>
    </row>
    <row r="298" spans="1:3" ht="20.25" customHeight="1">
      <c r="A298" s="5" t="str">
        <f>"000307"</f>
        <v>000307</v>
      </c>
      <c r="B298" s="6" t="s">
        <v>419</v>
      </c>
      <c r="C298" s="6" t="s">
        <v>417</v>
      </c>
    </row>
    <row r="299" spans="1:3" ht="20.25" customHeight="1">
      <c r="A299" s="5" t="str">
        <f>"000308"</f>
        <v>000308</v>
      </c>
      <c r="B299" s="6" t="s">
        <v>420</v>
      </c>
      <c r="C299" s="6" t="s">
        <v>317</v>
      </c>
    </row>
    <row r="300" spans="1:3" ht="20.25" customHeight="1">
      <c r="A300" s="5" t="str">
        <f>"000309"</f>
        <v>000309</v>
      </c>
      <c r="B300" s="6" t="s">
        <v>421</v>
      </c>
      <c r="C300" s="6" t="s">
        <v>417</v>
      </c>
    </row>
    <row r="301" spans="1:3" ht="20.25" customHeight="1">
      <c r="A301" s="5" t="str">
        <f>"000310"</f>
        <v>000310</v>
      </c>
      <c r="B301" s="6" t="s">
        <v>422</v>
      </c>
      <c r="C301" s="6" t="s">
        <v>69</v>
      </c>
    </row>
    <row r="302" spans="1:3" ht="20.25" customHeight="1">
      <c r="A302" s="5" t="str">
        <f>"000311"</f>
        <v>000311</v>
      </c>
      <c r="B302" s="6" t="s">
        <v>423</v>
      </c>
      <c r="C302" s="6" t="s">
        <v>317</v>
      </c>
    </row>
    <row r="303" spans="1:3" ht="20.25" customHeight="1">
      <c r="A303" s="5" t="str">
        <f>"000312"</f>
        <v>000312</v>
      </c>
      <c r="B303" s="6" t="s">
        <v>424</v>
      </c>
      <c r="C303" s="6" t="s">
        <v>317</v>
      </c>
    </row>
    <row r="304" spans="1:3" ht="20.25" customHeight="1">
      <c r="A304" s="5" t="str">
        <f>"000313"</f>
        <v>000313</v>
      </c>
      <c r="B304" s="6" t="s">
        <v>425</v>
      </c>
      <c r="C304" s="6" t="s">
        <v>139</v>
      </c>
    </row>
    <row r="305" spans="1:3" ht="20.25" customHeight="1">
      <c r="A305" s="5" t="str">
        <f>"000314"</f>
        <v>000314</v>
      </c>
      <c r="B305" s="6" t="s">
        <v>426</v>
      </c>
      <c r="C305" s="6" t="s">
        <v>317</v>
      </c>
    </row>
    <row r="306" spans="1:3" ht="20.25" customHeight="1">
      <c r="A306" s="5" t="str">
        <f>"000315"</f>
        <v>000315</v>
      </c>
      <c r="B306" s="6" t="s">
        <v>427</v>
      </c>
      <c r="C306" s="6" t="s">
        <v>412</v>
      </c>
    </row>
    <row r="307" spans="1:3" ht="20.25" customHeight="1">
      <c r="A307" s="5" t="str">
        <f>"000316"</f>
        <v>000316</v>
      </c>
      <c r="B307" s="6" t="s">
        <v>428</v>
      </c>
      <c r="C307" s="6" t="s">
        <v>429</v>
      </c>
    </row>
    <row r="308" spans="1:3" ht="20.25" customHeight="1">
      <c r="A308" s="10">
        <v>317</v>
      </c>
      <c r="B308" s="11" t="s">
        <v>430</v>
      </c>
      <c r="C308" s="11" t="s">
        <v>431</v>
      </c>
    </row>
    <row r="309" spans="1:3" ht="20.25" customHeight="1">
      <c r="A309" s="5" t="str">
        <f>"000318"</f>
        <v>000318</v>
      </c>
      <c r="B309" s="6" t="s">
        <v>432</v>
      </c>
      <c r="C309" s="6" t="s">
        <v>230</v>
      </c>
    </row>
    <row r="310" spans="1:3" ht="20.25" customHeight="1">
      <c r="A310" s="10">
        <v>319</v>
      </c>
      <c r="B310" s="11" t="s">
        <v>433</v>
      </c>
      <c r="C310" s="11" t="s">
        <v>139</v>
      </c>
    </row>
    <row r="311" spans="1:3" ht="20.25" customHeight="1">
      <c r="A311" s="5" t="str">
        <f>"000320"</f>
        <v>000320</v>
      </c>
      <c r="B311" s="6" t="s">
        <v>434</v>
      </c>
      <c r="C311" s="6" t="s">
        <v>317</v>
      </c>
    </row>
    <row r="312" spans="1:3" ht="20.25" customHeight="1">
      <c r="A312" s="10">
        <v>321</v>
      </c>
      <c r="B312" s="11" t="s">
        <v>435</v>
      </c>
      <c r="C312" s="11" t="s">
        <v>436</v>
      </c>
    </row>
    <row r="313" spans="1:3" ht="20.25" customHeight="1">
      <c r="A313" s="5" t="str">
        <f>"000322"</f>
        <v>000322</v>
      </c>
      <c r="B313" s="6" t="s">
        <v>437</v>
      </c>
      <c r="C313" s="6" t="s">
        <v>317</v>
      </c>
    </row>
    <row r="314" spans="1:3" ht="20.25" customHeight="1">
      <c r="A314" s="10">
        <v>323</v>
      </c>
      <c r="B314" s="11" t="s">
        <v>438</v>
      </c>
      <c r="C314" s="11" t="s">
        <v>244</v>
      </c>
    </row>
    <row r="315" spans="1:3" ht="20.25" customHeight="1">
      <c r="A315" s="5" t="str">
        <f>"000325"</f>
        <v>000325</v>
      </c>
      <c r="B315" s="6" t="s">
        <v>439</v>
      </c>
      <c r="C315" s="6" t="s">
        <v>440</v>
      </c>
    </row>
    <row r="316" spans="1:3" ht="20.25" customHeight="1">
      <c r="A316" s="5" t="str">
        <f>"000326"</f>
        <v>000326</v>
      </c>
      <c r="B316" s="6" t="s">
        <v>441</v>
      </c>
      <c r="C316" s="6" t="s">
        <v>442</v>
      </c>
    </row>
    <row r="317" spans="1:3" ht="20.25" customHeight="1">
      <c r="A317" s="10">
        <v>327</v>
      </c>
      <c r="B317" s="11" t="s">
        <v>443</v>
      </c>
      <c r="C317" s="34" t="s">
        <v>213</v>
      </c>
    </row>
    <row r="318" spans="1:3" ht="20.25" customHeight="1">
      <c r="A318" s="5" t="str">
        <f>"000328"</f>
        <v>000328</v>
      </c>
      <c r="B318" s="6" t="s">
        <v>444</v>
      </c>
      <c r="C318" s="6" t="s">
        <v>238</v>
      </c>
    </row>
    <row r="319" spans="1:3" ht="20.25" customHeight="1">
      <c r="A319" s="7">
        <v>329</v>
      </c>
      <c r="B319" s="8" t="s">
        <v>445</v>
      </c>
      <c r="C319" s="8" t="s">
        <v>34</v>
      </c>
    </row>
    <row r="320" spans="1:3" ht="20.25" customHeight="1">
      <c r="A320" s="10">
        <v>330</v>
      </c>
      <c r="B320" s="11" t="s">
        <v>446</v>
      </c>
      <c r="C320" s="11" t="s">
        <v>88</v>
      </c>
    </row>
    <row r="321" spans="1:3" ht="20.25" customHeight="1">
      <c r="A321" s="5" t="str">
        <f>"000331"</f>
        <v>000331</v>
      </c>
      <c r="B321" s="6" t="s">
        <v>447</v>
      </c>
      <c r="C321" s="6" t="s">
        <v>185</v>
      </c>
    </row>
    <row r="322" spans="1:3" ht="20.25" customHeight="1">
      <c r="A322" s="5" t="str">
        <f>"000332"</f>
        <v>000332</v>
      </c>
      <c r="B322" s="6" t="s">
        <v>448</v>
      </c>
      <c r="C322" s="6" t="s">
        <v>157</v>
      </c>
    </row>
    <row r="323" spans="1:3" ht="20.25" customHeight="1">
      <c r="A323" s="5" t="str">
        <f>"000333"</f>
        <v>000333</v>
      </c>
      <c r="B323" s="6" t="s">
        <v>449</v>
      </c>
      <c r="C323" s="6" t="s">
        <v>10</v>
      </c>
    </row>
    <row r="324" spans="1:3" ht="20.25" customHeight="1">
      <c r="A324" s="5" t="str">
        <f>"000335"</f>
        <v>000335</v>
      </c>
      <c r="B324" s="6" t="s">
        <v>450</v>
      </c>
      <c r="C324" s="6" t="s">
        <v>18</v>
      </c>
    </row>
    <row r="325" spans="1:3" ht="20.25" customHeight="1">
      <c r="A325" s="5" t="str">
        <f>"000336"</f>
        <v>000336</v>
      </c>
      <c r="B325" s="6" t="s">
        <v>451</v>
      </c>
      <c r="C325" s="6" t="s">
        <v>452</v>
      </c>
    </row>
    <row r="326" spans="1:3" ht="20.25" customHeight="1">
      <c r="A326" s="5" t="str">
        <f>"000338"</f>
        <v>000338</v>
      </c>
      <c r="B326" s="6" t="s">
        <v>453</v>
      </c>
      <c r="C326" s="6" t="s">
        <v>311</v>
      </c>
    </row>
    <row r="327" spans="1:3" ht="20.25" customHeight="1">
      <c r="A327" s="10">
        <v>339</v>
      </c>
      <c r="B327" s="11" t="s">
        <v>454</v>
      </c>
      <c r="C327" s="11" t="s">
        <v>317</v>
      </c>
    </row>
    <row r="328" spans="1:3" ht="20.25" customHeight="1">
      <c r="A328" s="29">
        <v>343</v>
      </c>
      <c r="B328" s="11" t="s">
        <v>455</v>
      </c>
      <c r="C328" s="35" t="s">
        <v>412</v>
      </c>
    </row>
    <row r="329" spans="1:3" ht="20.25" customHeight="1">
      <c r="A329" s="10">
        <v>345</v>
      </c>
      <c r="B329" s="11" t="s">
        <v>456</v>
      </c>
      <c r="C329" s="11" t="s">
        <v>10</v>
      </c>
    </row>
    <row r="330" spans="1:3" ht="20.25" customHeight="1">
      <c r="A330" s="5" t="str">
        <f>"000349"</f>
        <v>000349</v>
      </c>
      <c r="B330" s="6" t="s">
        <v>457</v>
      </c>
      <c r="C330" s="6" t="s">
        <v>458</v>
      </c>
    </row>
    <row r="331" spans="1:3" ht="20.25" customHeight="1">
      <c r="A331" s="10">
        <v>350</v>
      </c>
      <c r="B331" s="11" t="s">
        <v>459</v>
      </c>
      <c r="C331" s="11" t="s">
        <v>415</v>
      </c>
    </row>
    <row r="332" spans="1:3" ht="20.25" customHeight="1">
      <c r="A332" s="5" t="str">
        <f>"000351"</f>
        <v>000351</v>
      </c>
      <c r="B332" s="6" t="s">
        <v>460</v>
      </c>
      <c r="C332" s="6" t="s">
        <v>317</v>
      </c>
    </row>
    <row r="333" spans="1:3" ht="20.25" customHeight="1">
      <c r="A333" s="5" t="str">
        <f>"000352"</f>
        <v>000352</v>
      </c>
      <c r="B333" s="6" t="s">
        <v>461</v>
      </c>
      <c r="C333" s="6" t="s">
        <v>317</v>
      </c>
    </row>
    <row r="334" spans="1:3" ht="20.25" customHeight="1">
      <c r="A334" s="5" t="str">
        <f>"000353"</f>
        <v>000353</v>
      </c>
      <c r="B334" s="6" t="s">
        <v>462</v>
      </c>
      <c r="C334" s="6" t="s">
        <v>88</v>
      </c>
    </row>
    <row r="335" spans="1:3" ht="20.25" customHeight="1">
      <c r="A335" s="10">
        <v>355</v>
      </c>
      <c r="B335" s="11" t="s">
        <v>463</v>
      </c>
      <c r="C335" s="11" t="s">
        <v>139</v>
      </c>
    </row>
    <row r="336" spans="1:3" ht="20.25" customHeight="1">
      <c r="A336" s="5" t="str">
        <f>"000356"</f>
        <v>000356</v>
      </c>
      <c r="B336" s="6" t="s">
        <v>464</v>
      </c>
      <c r="C336" s="6" t="s">
        <v>465</v>
      </c>
    </row>
    <row r="337" spans="1:3" ht="20.25" customHeight="1">
      <c r="A337" s="113" t="s">
        <v>466</v>
      </c>
      <c r="B337" s="19" t="s">
        <v>467</v>
      </c>
      <c r="C337" s="19" t="s">
        <v>147</v>
      </c>
    </row>
    <row r="338" spans="1:3" ht="20.25" customHeight="1">
      <c r="A338" s="5" t="str">
        <f>"000358"</f>
        <v>000358</v>
      </c>
      <c r="B338" s="6" t="s">
        <v>468</v>
      </c>
      <c r="C338" s="6" t="s">
        <v>4</v>
      </c>
    </row>
    <row r="339" spans="1:3" ht="20.25" customHeight="1">
      <c r="A339" s="10">
        <v>359</v>
      </c>
      <c r="B339" s="11" t="s">
        <v>469</v>
      </c>
      <c r="C339" s="11" t="s">
        <v>317</v>
      </c>
    </row>
    <row r="340" spans="1:3" ht="20.25" customHeight="1">
      <c r="A340" s="5" t="str">
        <f>"000360"</f>
        <v>000360</v>
      </c>
      <c r="B340" s="6" t="s">
        <v>470</v>
      </c>
      <c r="C340" s="6" t="s">
        <v>317</v>
      </c>
    </row>
    <row r="341" spans="1:3" ht="20.25" customHeight="1">
      <c r="A341" s="5" t="str">
        <f>"000361"</f>
        <v>000361</v>
      </c>
      <c r="B341" s="6" t="s">
        <v>471</v>
      </c>
      <c r="C341" s="6" t="s">
        <v>399</v>
      </c>
    </row>
    <row r="342" spans="1:3" ht="20.25" customHeight="1">
      <c r="A342" s="5" t="str">
        <f>"000362"</f>
        <v>000362</v>
      </c>
      <c r="B342" s="6" t="s">
        <v>472</v>
      </c>
      <c r="C342" s="6" t="s">
        <v>473</v>
      </c>
    </row>
    <row r="343" spans="1:3" ht="20.25" customHeight="1">
      <c r="A343" s="5" t="str">
        <f>"000363"</f>
        <v>000363</v>
      </c>
      <c r="B343" s="6" t="s">
        <v>474</v>
      </c>
      <c r="C343" s="6" t="s">
        <v>34</v>
      </c>
    </row>
    <row r="344" spans="1:3" ht="20.25" customHeight="1">
      <c r="A344" s="5" t="str">
        <f>"000365"</f>
        <v>000365</v>
      </c>
      <c r="B344" s="6" t="s">
        <v>475</v>
      </c>
      <c r="C344" s="6" t="s">
        <v>10</v>
      </c>
    </row>
    <row r="345" spans="1:3" ht="20.25" customHeight="1">
      <c r="A345" s="5" t="str">
        <f>"000366"</f>
        <v>000366</v>
      </c>
      <c r="B345" s="6" t="s">
        <v>476</v>
      </c>
      <c r="C345" s="6" t="s">
        <v>8</v>
      </c>
    </row>
    <row r="346" spans="1:3" ht="20.25" customHeight="1">
      <c r="A346" s="5" t="str">
        <f>"000367"</f>
        <v>000367</v>
      </c>
      <c r="B346" s="6" t="s">
        <v>477</v>
      </c>
      <c r="C346" s="6" t="s">
        <v>287</v>
      </c>
    </row>
    <row r="347" spans="1:3" ht="20.25" customHeight="1">
      <c r="A347" s="10">
        <v>368</v>
      </c>
      <c r="B347" s="11" t="s">
        <v>478</v>
      </c>
      <c r="C347" s="11" t="s">
        <v>10</v>
      </c>
    </row>
    <row r="348" spans="1:3" ht="20.25" customHeight="1">
      <c r="A348" s="10">
        <v>369</v>
      </c>
      <c r="B348" s="11" t="s">
        <v>479</v>
      </c>
      <c r="C348" s="11" t="s">
        <v>10</v>
      </c>
    </row>
    <row r="349" spans="1:3" ht="20.25" customHeight="1">
      <c r="A349" s="5" t="str">
        <f>"000370"</f>
        <v>000370</v>
      </c>
      <c r="B349" s="6" t="s">
        <v>480</v>
      </c>
      <c r="C349" s="6" t="s">
        <v>412</v>
      </c>
    </row>
    <row r="350" spans="1:3" ht="20.25" customHeight="1">
      <c r="A350" s="5" t="str">
        <f>"000371"</f>
        <v>000371</v>
      </c>
      <c r="B350" s="6" t="s">
        <v>481</v>
      </c>
      <c r="C350" s="6" t="s">
        <v>8</v>
      </c>
    </row>
    <row r="351" spans="1:3" ht="20.25" customHeight="1">
      <c r="A351" s="5" t="str">
        <f>"000372"</f>
        <v>000372</v>
      </c>
      <c r="B351" s="6" t="s">
        <v>482</v>
      </c>
      <c r="C351" s="6" t="s">
        <v>10</v>
      </c>
    </row>
    <row r="352" spans="1:3" ht="20.25" customHeight="1">
      <c r="A352" s="5" t="str">
        <f>"000375"</f>
        <v>000375</v>
      </c>
      <c r="B352" s="6" t="s">
        <v>483</v>
      </c>
      <c r="C352" s="6" t="s">
        <v>94</v>
      </c>
    </row>
    <row r="353" spans="1:3" ht="20.25" customHeight="1">
      <c r="A353" s="5" t="str">
        <f>"000376"</f>
        <v>000376</v>
      </c>
      <c r="B353" s="6" t="s">
        <v>484</v>
      </c>
      <c r="C353" s="6" t="s">
        <v>317</v>
      </c>
    </row>
    <row r="354" spans="1:3" ht="20.25" customHeight="1">
      <c r="A354" s="10">
        <v>377</v>
      </c>
      <c r="B354" s="11" t="s">
        <v>485</v>
      </c>
      <c r="C354" s="11" t="s">
        <v>230</v>
      </c>
    </row>
    <row r="355" spans="1:3" ht="20.25" customHeight="1">
      <c r="A355" s="5" t="str">
        <f>"000378"</f>
        <v>000378</v>
      </c>
      <c r="B355" s="6" t="s">
        <v>486</v>
      </c>
      <c r="C355" s="6" t="s">
        <v>147</v>
      </c>
    </row>
    <row r="356" spans="1:3" ht="20.25" customHeight="1">
      <c r="A356" s="5" t="str">
        <f>"000379"</f>
        <v>000379</v>
      </c>
      <c r="B356" s="6" t="s">
        <v>487</v>
      </c>
      <c r="C356" s="6" t="s">
        <v>40</v>
      </c>
    </row>
    <row r="357" spans="1:3" ht="20.25" customHeight="1">
      <c r="A357" s="10">
        <v>380</v>
      </c>
      <c r="B357" s="11" t="s">
        <v>488</v>
      </c>
      <c r="C357" s="11" t="s">
        <v>8</v>
      </c>
    </row>
    <row r="358" spans="1:3" ht="20.25" customHeight="1">
      <c r="A358" s="10">
        <v>381</v>
      </c>
      <c r="B358" s="11" t="s">
        <v>489</v>
      </c>
      <c r="C358" s="11" t="s">
        <v>40</v>
      </c>
    </row>
    <row r="359" spans="1:3" ht="20.25" customHeight="1">
      <c r="A359" s="10">
        <v>382</v>
      </c>
      <c r="B359" s="11" t="s">
        <v>490</v>
      </c>
      <c r="C359" s="11" t="s">
        <v>84</v>
      </c>
    </row>
    <row r="360" spans="1:3" ht="20.25" customHeight="1">
      <c r="A360" s="5" t="str">
        <f>"000383"</f>
        <v>000383</v>
      </c>
      <c r="B360" s="6" t="s">
        <v>491</v>
      </c>
      <c r="C360" s="6" t="s">
        <v>287</v>
      </c>
    </row>
    <row r="361" spans="1:3" ht="20.25" customHeight="1">
      <c r="A361" s="5" t="str">
        <f>"000385"</f>
        <v>000385</v>
      </c>
      <c r="B361" s="6" t="s">
        <v>492</v>
      </c>
      <c r="C361" s="6" t="s">
        <v>59</v>
      </c>
    </row>
    <row r="362" spans="1:3" ht="20.25" customHeight="1">
      <c r="A362" s="5" t="str">
        <f>"000386"</f>
        <v>000386</v>
      </c>
      <c r="B362" s="6" t="s">
        <v>493</v>
      </c>
      <c r="C362" s="6" t="s">
        <v>494</v>
      </c>
    </row>
    <row r="363" spans="1:3" ht="20.25" customHeight="1">
      <c r="A363" s="10">
        <v>387</v>
      </c>
      <c r="B363" s="11" t="s">
        <v>495</v>
      </c>
      <c r="C363" s="11" t="s">
        <v>10</v>
      </c>
    </row>
    <row r="364" spans="1:3" ht="20.25" customHeight="1">
      <c r="A364" s="5" t="str">
        <f>"000388"</f>
        <v>000388</v>
      </c>
      <c r="B364" s="6" t="s">
        <v>496</v>
      </c>
      <c r="C364" s="6" t="s">
        <v>38</v>
      </c>
    </row>
    <row r="365" spans="1:3" ht="20.25" customHeight="1">
      <c r="A365" s="10">
        <v>389</v>
      </c>
      <c r="B365" s="11" t="s">
        <v>497</v>
      </c>
      <c r="C365" s="11" t="s">
        <v>412</v>
      </c>
    </row>
    <row r="366" spans="1:3" ht="20.25" customHeight="1">
      <c r="A366" s="10">
        <v>390</v>
      </c>
      <c r="B366" s="11" t="s">
        <v>498</v>
      </c>
      <c r="C366" s="11" t="s">
        <v>176</v>
      </c>
    </row>
    <row r="367" spans="1:3" ht="20.25" customHeight="1">
      <c r="A367" s="10">
        <v>391</v>
      </c>
      <c r="B367" s="11" t="s">
        <v>499</v>
      </c>
      <c r="C367" s="11" t="s">
        <v>412</v>
      </c>
    </row>
    <row r="368" spans="1:3" ht="20.25" customHeight="1">
      <c r="A368" s="5" t="str">
        <f>"000392"</f>
        <v>000392</v>
      </c>
      <c r="B368" s="6" t="s">
        <v>500</v>
      </c>
      <c r="C368" s="6" t="s">
        <v>224</v>
      </c>
    </row>
    <row r="369" spans="1:3" ht="20.25" customHeight="1">
      <c r="A369" s="114" t="s">
        <v>501</v>
      </c>
      <c r="B369" s="37" t="s">
        <v>502</v>
      </c>
      <c r="C369" s="37" t="s">
        <v>343</v>
      </c>
    </row>
    <row r="370" spans="1:3" ht="20.25" customHeight="1">
      <c r="A370" s="5" t="str">
        <f>"000395"</f>
        <v>000395</v>
      </c>
      <c r="B370" s="6" t="s">
        <v>503</v>
      </c>
      <c r="C370" s="6" t="s">
        <v>56</v>
      </c>
    </row>
    <row r="371" spans="1:3" ht="20.25" customHeight="1">
      <c r="A371" s="10">
        <v>396</v>
      </c>
      <c r="B371" s="11" t="s">
        <v>504</v>
      </c>
      <c r="C371" s="11" t="s">
        <v>317</v>
      </c>
    </row>
    <row r="372" spans="1:3" ht="20.25" customHeight="1">
      <c r="A372" s="5" t="str">
        <f>"000397"</f>
        <v>000397</v>
      </c>
      <c r="B372" s="6" t="s">
        <v>505</v>
      </c>
      <c r="C372" s="6" t="s">
        <v>176</v>
      </c>
    </row>
    <row r="373" spans="1:3" ht="20.25" customHeight="1">
      <c r="A373" s="5" t="str">
        <f>"000398"</f>
        <v>000398</v>
      </c>
      <c r="B373" s="6" t="s">
        <v>506</v>
      </c>
      <c r="C373" s="6" t="s">
        <v>77</v>
      </c>
    </row>
    <row r="374" spans="1:3" ht="20.25" customHeight="1">
      <c r="A374" s="10">
        <v>399</v>
      </c>
      <c r="B374" s="11" t="s">
        <v>507</v>
      </c>
      <c r="C374" s="11" t="s">
        <v>169</v>
      </c>
    </row>
    <row r="375" spans="1:3" ht="20.25" customHeight="1">
      <c r="A375" s="28" t="s">
        <v>508</v>
      </c>
      <c r="B375" s="28" t="s">
        <v>509</v>
      </c>
      <c r="C375" s="28" t="s">
        <v>91</v>
      </c>
    </row>
    <row r="376" spans="1:3" ht="20.25" customHeight="1">
      <c r="A376" s="5" t="str">
        <f>"000401"</f>
        <v>000401</v>
      </c>
      <c r="B376" s="6" t="s">
        <v>510</v>
      </c>
      <c r="C376" s="6" t="s">
        <v>38</v>
      </c>
    </row>
    <row r="377" spans="1:3" ht="20.25" customHeight="1">
      <c r="A377" s="5" t="str">
        <f>"000403"</f>
        <v>000403</v>
      </c>
      <c r="B377" s="6" t="s">
        <v>511</v>
      </c>
      <c r="C377" s="6" t="s">
        <v>10</v>
      </c>
    </row>
    <row r="378" spans="1:3" ht="20.25" customHeight="1">
      <c r="A378" s="5" t="str">
        <f>"000405"</f>
        <v>000405</v>
      </c>
      <c r="B378" s="6" t="s">
        <v>512</v>
      </c>
      <c r="C378" s="6" t="s">
        <v>147</v>
      </c>
    </row>
    <row r="379" spans="1:3" ht="20.25" customHeight="1">
      <c r="A379" s="5" t="str">
        <f>"000406"</f>
        <v>000406</v>
      </c>
      <c r="B379" s="6" t="s">
        <v>513</v>
      </c>
      <c r="C379" s="6" t="s">
        <v>147</v>
      </c>
    </row>
    <row r="380" spans="1:3" ht="20.25" customHeight="1">
      <c r="A380" s="5" t="str">
        <f>"000408"</f>
        <v>000408</v>
      </c>
      <c r="B380" s="6" t="s">
        <v>514</v>
      </c>
      <c r="C380" s="6" t="s">
        <v>45</v>
      </c>
    </row>
    <row r="381" spans="1:3" ht="20.25" customHeight="1">
      <c r="A381" s="5" t="str">
        <f>"000409"</f>
        <v>000409</v>
      </c>
      <c r="B381" s="6" t="s">
        <v>515</v>
      </c>
      <c r="C381" s="6" t="s">
        <v>147</v>
      </c>
    </row>
    <row r="382" spans="1:3" ht="20.25" customHeight="1">
      <c r="A382" s="5" t="str">
        <f>"000411"</f>
        <v>000411</v>
      </c>
      <c r="B382" s="6" t="s">
        <v>516</v>
      </c>
      <c r="C382" s="6" t="s">
        <v>382</v>
      </c>
    </row>
    <row r="383" spans="1:3" ht="20.25" customHeight="1">
      <c r="A383" s="5" t="str">
        <f>"000413"</f>
        <v>000413</v>
      </c>
      <c r="B383" s="6" t="s">
        <v>517</v>
      </c>
      <c r="C383" s="6" t="s">
        <v>147</v>
      </c>
    </row>
    <row r="384" spans="1:3" ht="20.25" customHeight="1">
      <c r="A384" s="5" t="str">
        <f>"000414"</f>
        <v>000414</v>
      </c>
      <c r="B384" s="6" t="s">
        <v>518</v>
      </c>
      <c r="C384" s="6" t="s">
        <v>230</v>
      </c>
    </row>
    <row r="385" spans="1:3" ht="20.25" customHeight="1">
      <c r="A385" s="5" t="str">
        <f>"000415"</f>
        <v>000415</v>
      </c>
      <c r="B385" s="6" t="s">
        <v>519</v>
      </c>
      <c r="C385" s="6" t="s">
        <v>384</v>
      </c>
    </row>
    <row r="386" spans="1:3" ht="20.25" customHeight="1">
      <c r="A386" s="5" t="str">
        <f>"000416"</f>
        <v>000416</v>
      </c>
      <c r="B386" s="6" t="s">
        <v>520</v>
      </c>
      <c r="C386" s="6" t="s">
        <v>384</v>
      </c>
    </row>
    <row r="387" spans="1:3" ht="20.25" customHeight="1">
      <c r="A387" s="5" t="str">
        <f>"000418"</f>
        <v>000418</v>
      </c>
      <c r="B387" s="6" t="s">
        <v>521</v>
      </c>
      <c r="C387" s="6" t="s">
        <v>45</v>
      </c>
    </row>
    <row r="388" spans="1:3" ht="20.25" customHeight="1">
      <c r="A388" s="5" t="str">
        <f>"000419"</f>
        <v>000419</v>
      </c>
      <c r="B388" s="6" t="s">
        <v>522</v>
      </c>
      <c r="C388" s="6" t="s">
        <v>523</v>
      </c>
    </row>
    <row r="389" spans="1:3" ht="20.25" customHeight="1">
      <c r="A389" s="28" t="s">
        <v>524</v>
      </c>
      <c r="B389" s="28" t="s">
        <v>525</v>
      </c>
      <c r="C389" s="28" t="s">
        <v>161</v>
      </c>
    </row>
    <row r="390" spans="1:3" ht="20.25" customHeight="1">
      <c r="A390" s="5" t="str">
        <f>"000433"</f>
        <v>000433</v>
      </c>
      <c r="B390" s="6" t="s">
        <v>526</v>
      </c>
      <c r="C390" s="6" t="s">
        <v>48</v>
      </c>
    </row>
    <row r="391" spans="1:3" ht="20.25" customHeight="1">
      <c r="A391" s="5" t="str">
        <f>"000435"</f>
        <v>000435</v>
      </c>
      <c r="B391" s="6" t="s">
        <v>527</v>
      </c>
      <c r="C391" s="6" t="s">
        <v>412</v>
      </c>
    </row>
    <row r="392" spans="1:3" ht="20.25" customHeight="1">
      <c r="A392" s="28" t="s">
        <v>528</v>
      </c>
      <c r="B392" s="28" t="s">
        <v>529</v>
      </c>
      <c r="C392" s="28" t="s">
        <v>303</v>
      </c>
    </row>
    <row r="393" spans="1:3" ht="20.25" customHeight="1">
      <c r="A393" s="15">
        <v>439</v>
      </c>
      <c r="B393" s="16" t="s">
        <v>530</v>
      </c>
      <c r="C393" s="16" t="s">
        <v>317</v>
      </c>
    </row>
    <row r="394" spans="1:3" ht="20.25" customHeight="1">
      <c r="A394" s="15">
        <v>440</v>
      </c>
      <c r="B394" s="11" t="s">
        <v>531</v>
      </c>
      <c r="C394" s="16" t="s">
        <v>412</v>
      </c>
    </row>
    <row r="395" spans="1:3" ht="20.25" customHeight="1">
      <c r="A395" s="5" t="str">
        <f>"000444"</f>
        <v>000444</v>
      </c>
      <c r="B395" s="6" t="s">
        <v>532</v>
      </c>
      <c r="C395" s="6" t="s">
        <v>473</v>
      </c>
    </row>
    <row r="396" spans="1:3" ht="20.25" customHeight="1">
      <c r="A396" s="5" t="str">
        <f>"000446"</f>
        <v>000446</v>
      </c>
      <c r="B396" s="6" t="s">
        <v>533</v>
      </c>
      <c r="C396" s="6" t="s">
        <v>10</v>
      </c>
    </row>
    <row r="397" spans="1:3" ht="20.25" customHeight="1">
      <c r="A397" s="5" t="str">
        <f>"000449"</f>
        <v>000449</v>
      </c>
      <c r="B397" s="6" t="s">
        <v>534</v>
      </c>
      <c r="C397" s="6" t="s">
        <v>535</v>
      </c>
    </row>
    <row r="398" spans="1:3" ht="20.25" customHeight="1">
      <c r="A398" s="5" t="str">
        <f>"000452"</f>
        <v>000452</v>
      </c>
      <c r="B398" s="6" t="s">
        <v>536</v>
      </c>
      <c r="C398" s="6" t="s">
        <v>31</v>
      </c>
    </row>
    <row r="399" spans="1:3" ht="20.25" customHeight="1">
      <c r="A399" s="5" t="str">
        <f>"000456"</f>
        <v>000456</v>
      </c>
      <c r="B399" s="6" t="s">
        <v>537</v>
      </c>
      <c r="C399" s="6" t="s">
        <v>56</v>
      </c>
    </row>
    <row r="400" spans="1:3" ht="20.25" customHeight="1">
      <c r="A400" s="10">
        <v>458</v>
      </c>
      <c r="B400" s="11" t="s">
        <v>538</v>
      </c>
      <c r="C400" s="11" t="s">
        <v>539</v>
      </c>
    </row>
    <row r="401" spans="1:3" ht="20.25" customHeight="1">
      <c r="A401" s="22">
        <v>460</v>
      </c>
      <c r="B401" s="23" t="s">
        <v>540</v>
      </c>
      <c r="C401" s="23" t="s">
        <v>10</v>
      </c>
    </row>
    <row r="402" spans="1:3" ht="20.25" customHeight="1">
      <c r="A402" s="15">
        <v>462</v>
      </c>
      <c r="B402" s="16" t="s">
        <v>541</v>
      </c>
      <c r="C402" s="16" t="s">
        <v>542</v>
      </c>
    </row>
    <row r="403" spans="1:3" ht="20.25" customHeight="1">
      <c r="A403" s="5" t="str">
        <f>"000464"</f>
        <v>000464</v>
      </c>
      <c r="B403" s="6" t="s">
        <v>543</v>
      </c>
      <c r="C403" s="6" t="s">
        <v>150</v>
      </c>
    </row>
    <row r="404" spans="1:3" ht="20.25" customHeight="1">
      <c r="A404" s="5" t="str">
        <f>"000469"</f>
        <v>000469</v>
      </c>
      <c r="B404" s="6" t="s">
        <v>544</v>
      </c>
      <c r="C404" s="6" t="s">
        <v>94</v>
      </c>
    </row>
    <row r="405" spans="1:3" ht="20.25" customHeight="1">
      <c r="A405" s="5" t="str">
        <f>"000471"</f>
        <v>000471</v>
      </c>
      <c r="B405" s="6" t="s">
        <v>545</v>
      </c>
      <c r="C405" s="6" t="s">
        <v>317</v>
      </c>
    </row>
    <row r="406" spans="1:3" ht="20.25" customHeight="1">
      <c r="A406" s="5" t="str">
        <f>"000473"</f>
        <v>000473</v>
      </c>
      <c r="B406" s="6" t="s">
        <v>546</v>
      </c>
      <c r="C406" s="6" t="s">
        <v>8</v>
      </c>
    </row>
    <row r="407" spans="1:3" ht="20.25" customHeight="1">
      <c r="A407" s="5" t="str">
        <f>"000474"</f>
        <v>000474</v>
      </c>
      <c r="B407" s="6" t="s">
        <v>547</v>
      </c>
      <c r="C407" s="6" t="s">
        <v>40</v>
      </c>
    </row>
    <row r="408" spans="1:3" ht="20.25" customHeight="1">
      <c r="A408" s="28" t="s">
        <v>548</v>
      </c>
      <c r="B408" s="28" t="s">
        <v>549</v>
      </c>
      <c r="C408" s="28" t="s">
        <v>185</v>
      </c>
    </row>
    <row r="409" spans="1:3" ht="20.25" customHeight="1">
      <c r="A409" s="5" t="str">
        <f>"000485"</f>
        <v>000485</v>
      </c>
      <c r="B409" s="6" t="s">
        <v>550</v>
      </c>
      <c r="C409" s="6" t="s">
        <v>354</v>
      </c>
    </row>
    <row r="410" spans="1:3" ht="20.25" customHeight="1">
      <c r="A410" s="5" t="str">
        <f>"000486"</f>
        <v>000486</v>
      </c>
      <c r="B410" s="6" t="s">
        <v>551</v>
      </c>
      <c r="C410" s="6" t="s">
        <v>29</v>
      </c>
    </row>
    <row r="411" spans="1:3" ht="20.25" customHeight="1">
      <c r="A411" s="5" t="str">
        <f>"000487"</f>
        <v>000487</v>
      </c>
      <c r="B411" s="6" t="s">
        <v>552</v>
      </c>
      <c r="C411" s="6" t="s">
        <v>18</v>
      </c>
    </row>
    <row r="412" spans="1:3" ht="20.25" customHeight="1">
      <c r="A412" s="5" t="str">
        <f>"000488"</f>
        <v>000488</v>
      </c>
      <c r="B412" s="6" t="s">
        <v>553</v>
      </c>
      <c r="C412" s="6" t="s">
        <v>34</v>
      </c>
    </row>
    <row r="413" spans="1:3" ht="20.25" customHeight="1">
      <c r="A413" s="5" t="str">
        <f>"000491"</f>
        <v>000491</v>
      </c>
      <c r="B413" s="6" t="s">
        <v>554</v>
      </c>
      <c r="C413" s="6" t="s">
        <v>40</v>
      </c>
    </row>
    <row r="414" spans="1:3" ht="20.25" customHeight="1">
      <c r="A414" s="5" t="str">
        <f>"000492"</f>
        <v>000492</v>
      </c>
      <c r="B414" s="6" t="s">
        <v>555</v>
      </c>
      <c r="C414" s="6" t="s">
        <v>40</v>
      </c>
    </row>
    <row r="415" spans="1:3" ht="20.25" customHeight="1">
      <c r="A415" s="28" t="s">
        <v>556</v>
      </c>
      <c r="B415" s="28" t="s">
        <v>557</v>
      </c>
      <c r="C415" s="28" t="s">
        <v>217</v>
      </c>
    </row>
    <row r="416" spans="1:3" ht="20.25" customHeight="1">
      <c r="A416" s="5" t="str">
        <f>"000496"</f>
        <v>000496</v>
      </c>
      <c r="B416" s="6" t="s">
        <v>558</v>
      </c>
      <c r="C416" s="6" t="s">
        <v>27</v>
      </c>
    </row>
    <row r="417" spans="1:3" ht="20.25" customHeight="1">
      <c r="A417" s="10">
        <v>497</v>
      </c>
      <c r="B417" s="11" t="s">
        <v>559</v>
      </c>
      <c r="C417" s="11" t="s">
        <v>560</v>
      </c>
    </row>
    <row r="418" spans="1:3" ht="20.25" customHeight="1">
      <c r="A418" s="10">
        <v>498</v>
      </c>
      <c r="B418" s="11" t="s">
        <v>561</v>
      </c>
      <c r="C418" s="11" t="s">
        <v>562</v>
      </c>
    </row>
    <row r="419" spans="1:3" ht="20.25" customHeight="1">
      <c r="A419" s="10">
        <v>499</v>
      </c>
      <c r="B419" s="11" t="s">
        <v>563</v>
      </c>
      <c r="C419" s="11" t="s">
        <v>147</v>
      </c>
    </row>
    <row r="420" spans="1:3" ht="20.25" customHeight="1">
      <c r="A420" s="5" t="str">
        <f>"000500"</f>
        <v>000500</v>
      </c>
      <c r="B420" s="19" t="s">
        <v>564</v>
      </c>
      <c r="C420" s="6" t="s">
        <v>384</v>
      </c>
    </row>
    <row r="421" spans="1:3" ht="20.25" customHeight="1">
      <c r="A421" s="5" t="str">
        <f>"000501"</f>
        <v>000501</v>
      </c>
      <c r="B421" s="6" t="s">
        <v>565</v>
      </c>
      <c r="C421" s="6" t="s">
        <v>384</v>
      </c>
    </row>
    <row r="422" spans="1:3" ht="20.25" customHeight="1">
      <c r="A422" s="10">
        <v>502</v>
      </c>
      <c r="B422" s="11" t="s">
        <v>566</v>
      </c>
      <c r="C422" s="11" t="s">
        <v>147</v>
      </c>
    </row>
    <row r="423" spans="1:3" ht="20.25" customHeight="1">
      <c r="A423" s="10">
        <v>503</v>
      </c>
      <c r="B423" s="11" t="s">
        <v>567</v>
      </c>
      <c r="C423" s="11" t="s">
        <v>568</v>
      </c>
    </row>
    <row r="424" spans="1:3" ht="20.25" customHeight="1">
      <c r="A424" s="5" t="str">
        <f>"000504"</f>
        <v>000504</v>
      </c>
      <c r="B424" s="6" t="s">
        <v>569</v>
      </c>
      <c r="C424" s="6" t="s">
        <v>321</v>
      </c>
    </row>
    <row r="425" spans="1:3" ht="20.25" customHeight="1">
      <c r="A425" s="10">
        <v>505</v>
      </c>
      <c r="B425" s="11" t="s">
        <v>570</v>
      </c>
      <c r="C425" s="11" t="s">
        <v>277</v>
      </c>
    </row>
    <row r="426" spans="1:3" ht="20.25" customHeight="1">
      <c r="A426" s="5" t="str">
        <f>"000506"</f>
        <v>000506</v>
      </c>
      <c r="B426" s="6" t="s">
        <v>571</v>
      </c>
      <c r="C426" s="6" t="s">
        <v>293</v>
      </c>
    </row>
    <row r="427" spans="1:3" ht="20.25" customHeight="1">
      <c r="A427" s="18">
        <v>507</v>
      </c>
      <c r="B427" s="19" t="s">
        <v>572</v>
      </c>
      <c r="C427" s="19" t="s">
        <v>321</v>
      </c>
    </row>
    <row r="428" spans="1:3" ht="20.25" customHeight="1">
      <c r="A428" s="5" t="str">
        <f>"000508"</f>
        <v>000508</v>
      </c>
      <c r="B428" s="6" t="s">
        <v>573</v>
      </c>
      <c r="C428" s="6" t="s">
        <v>8</v>
      </c>
    </row>
    <row r="429" spans="1:3" ht="20.25" customHeight="1">
      <c r="A429" s="5" t="str">
        <f>"000509"</f>
        <v>000509</v>
      </c>
      <c r="B429" s="6" t="s">
        <v>574</v>
      </c>
      <c r="C429" s="6" t="s">
        <v>18</v>
      </c>
    </row>
    <row r="430" spans="1:3" ht="20.25" customHeight="1">
      <c r="A430" s="10">
        <v>510</v>
      </c>
      <c r="B430" s="11" t="s">
        <v>575</v>
      </c>
      <c r="C430" s="6" t="s">
        <v>576</v>
      </c>
    </row>
    <row r="431" spans="1:3" ht="20.25" customHeight="1">
      <c r="A431" s="10">
        <v>511</v>
      </c>
      <c r="B431" s="11" t="s">
        <v>577</v>
      </c>
      <c r="C431" s="11" t="s">
        <v>147</v>
      </c>
    </row>
    <row r="432" spans="1:3" ht="20.25" customHeight="1">
      <c r="A432" s="5" t="str">
        <f>"000512"</f>
        <v>000512</v>
      </c>
      <c r="B432" s="11" t="s">
        <v>578</v>
      </c>
      <c r="C432" s="6" t="s">
        <v>38</v>
      </c>
    </row>
    <row r="433" spans="1:3" ht="20.25" customHeight="1">
      <c r="A433" s="10">
        <v>513</v>
      </c>
      <c r="B433" s="11" t="s">
        <v>579</v>
      </c>
      <c r="C433" s="11" t="s">
        <v>580</v>
      </c>
    </row>
    <row r="434" spans="1:3" ht="20.25" customHeight="1">
      <c r="A434" s="10">
        <v>515</v>
      </c>
      <c r="B434" s="11" t="s">
        <v>581</v>
      </c>
      <c r="C434" s="11" t="s">
        <v>542</v>
      </c>
    </row>
    <row r="435" spans="1:3" ht="20.25" customHeight="1">
      <c r="A435" s="15">
        <v>516</v>
      </c>
      <c r="B435" s="16" t="s">
        <v>582</v>
      </c>
      <c r="C435" s="16" t="s">
        <v>38</v>
      </c>
    </row>
    <row r="436" spans="1:3" ht="20.25" customHeight="1">
      <c r="A436" s="5" t="str">
        <f>"000517"</f>
        <v>000517</v>
      </c>
      <c r="B436" s="6" t="s">
        <v>583</v>
      </c>
      <c r="C436" s="6" t="s">
        <v>94</v>
      </c>
    </row>
    <row r="437" spans="1:3" ht="20.25" customHeight="1">
      <c r="A437" s="10">
        <v>518</v>
      </c>
      <c r="B437" s="11" t="s">
        <v>584</v>
      </c>
      <c r="C437" s="11" t="s">
        <v>48</v>
      </c>
    </row>
    <row r="438" spans="1:3" ht="20.25" customHeight="1">
      <c r="A438" s="15">
        <v>519</v>
      </c>
      <c r="B438" s="16" t="s">
        <v>585</v>
      </c>
      <c r="C438" s="16" t="s">
        <v>586</v>
      </c>
    </row>
    <row r="439" spans="1:3" ht="20.25" customHeight="1">
      <c r="A439" s="5" t="str">
        <f>"000520"</f>
        <v>000520</v>
      </c>
      <c r="B439" s="6" t="s">
        <v>587</v>
      </c>
      <c r="C439" s="6" t="s">
        <v>59</v>
      </c>
    </row>
    <row r="440" spans="1:3" ht="20.25" customHeight="1">
      <c r="A440" s="10">
        <v>521</v>
      </c>
      <c r="B440" s="11" t="s">
        <v>588</v>
      </c>
      <c r="C440" s="11" t="s">
        <v>94</v>
      </c>
    </row>
    <row r="441" spans="1:3" ht="20.25" customHeight="1">
      <c r="A441" s="10">
        <v>522</v>
      </c>
      <c r="B441" s="11" t="s">
        <v>589</v>
      </c>
      <c r="C441" s="11" t="s">
        <v>8</v>
      </c>
    </row>
    <row r="442" spans="1:3" ht="20.25" customHeight="1">
      <c r="A442" s="22">
        <v>523</v>
      </c>
      <c r="B442" s="23" t="s">
        <v>590</v>
      </c>
      <c r="C442" s="23" t="s">
        <v>40</v>
      </c>
    </row>
    <row r="443" spans="1:3" ht="20.25" customHeight="1">
      <c r="A443" s="5" t="str">
        <f>"000525"</f>
        <v>000525</v>
      </c>
      <c r="B443" s="6" t="s">
        <v>591</v>
      </c>
      <c r="C443" s="6" t="s">
        <v>48</v>
      </c>
    </row>
    <row r="444" spans="1:3" ht="20.25" customHeight="1">
      <c r="A444" s="15">
        <v>526</v>
      </c>
      <c r="B444" s="16" t="s">
        <v>592</v>
      </c>
      <c r="C444" s="16" t="s">
        <v>593</v>
      </c>
    </row>
    <row r="445" spans="1:3" ht="20.25" customHeight="1">
      <c r="A445" s="5" t="str">
        <f>"000527"</f>
        <v>000527</v>
      </c>
      <c r="B445" s="6" t="s">
        <v>594</v>
      </c>
      <c r="C445" s="6" t="s">
        <v>595</v>
      </c>
    </row>
    <row r="446" spans="1:3" ht="20.25" customHeight="1">
      <c r="A446" s="38">
        <v>528</v>
      </c>
      <c r="B446" s="39" t="s">
        <v>596</v>
      </c>
      <c r="C446" s="39" t="s">
        <v>112</v>
      </c>
    </row>
    <row r="447" spans="1:3" ht="20.25" customHeight="1">
      <c r="A447" s="5" t="str">
        <f>"000529"</f>
        <v>000529</v>
      </c>
      <c r="B447" s="6" t="s">
        <v>597</v>
      </c>
      <c r="C447" s="6" t="s">
        <v>204</v>
      </c>
    </row>
    <row r="448" spans="1:3" ht="20.25" customHeight="1">
      <c r="A448" s="10">
        <v>530</v>
      </c>
      <c r="B448" s="11" t="s">
        <v>598</v>
      </c>
      <c r="C448" s="11" t="s">
        <v>376</v>
      </c>
    </row>
    <row r="449" spans="1:3" ht="20.25" customHeight="1">
      <c r="A449" s="5" t="str">
        <f>"000531"</f>
        <v>000531</v>
      </c>
      <c r="B449" s="6" t="s">
        <v>599</v>
      </c>
      <c r="C449" s="6" t="s">
        <v>384</v>
      </c>
    </row>
    <row r="450" spans="1:3" ht="20.25" customHeight="1">
      <c r="A450" s="5" t="str">
        <f>"000532"</f>
        <v>000532</v>
      </c>
      <c r="B450" s="6" t="s">
        <v>600</v>
      </c>
      <c r="C450" s="6" t="s">
        <v>317</v>
      </c>
    </row>
    <row r="451" spans="1:3" ht="20.25" customHeight="1">
      <c r="A451" s="10">
        <v>533</v>
      </c>
      <c r="B451" s="11" t="s">
        <v>601</v>
      </c>
      <c r="C451" s="11" t="s">
        <v>602</v>
      </c>
    </row>
    <row r="452" spans="1:3" ht="20.25" customHeight="1">
      <c r="A452" s="5" t="str">
        <f>"000535"</f>
        <v>000535</v>
      </c>
      <c r="B452" s="6" t="s">
        <v>603</v>
      </c>
      <c r="C452" s="6" t="s">
        <v>215</v>
      </c>
    </row>
    <row r="453" spans="1:3" ht="20.25" customHeight="1">
      <c r="A453" s="5" t="str">
        <f>"000536"</f>
        <v>000536</v>
      </c>
      <c r="B453" s="6" t="s">
        <v>604</v>
      </c>
      <c r="C453" s="6" t="s">
        <v>10</v>
      </c>
    </row>
    <row r="454" spans="1:3" ht="20.25" customHeight="1">
      <c r="A454" s="5" t="str">
        <f>"000537"</f>
        <v>000537</v>
      </c>
      <c r="B454" s="6" t="s">
        <v>605</v>
      </c>
      <c r="C454" s="6" t="s">
        <v>169</v>
      </c>
    </row>
    <row r="455" spans="1:3" ht="20.25" customHeight="1">
      <c r="A455" s="5" t="str">
        <f>"000538"</f>
        <v>000538</v>
      </c>
      <c r="B455" s="6" t="s">
        <v>606</v>
      </c>
      <c r="C455" s="6" t="s">
        <v>415</v>
      </c>
    </row>
    <row r="456" spans="1:3" ht="20.25" customHeight="1">
      <c r="A456" s="5" t="str">
        <f>"000539"</f>
        <v>000539</v>
      </c>
      <c r="B456" s="6" t="s">
        <v>607</v>
      </c>
      <c r="C456" s="6" t="s">
        <v>452</v>
      </c>
    </row>
    <row r="457" spans="1:3" ht="20.25" customHeight="1">
      <c r="A457" s="10">
        <v>543</v>
      </c>
      <c r="B457" s="11" t="s">
        <v>608</v>
      </c>
      <c r="C457" s="11" t="s">
        <v>8</v>
      </c>
    </row>
    <row r="458" spans="1:3" ht="20.25" customHeight="1">
      <c r="A458" s="5" t="str">
        <f>"000545"</f>
        <v>000545</v>
      </c>
      <c r="B458" s="6" t="s">
        <v>609</v>
      </c>
      <c r="C458" s="6" t="s">
        <v>610</v>
      </c>
    </row>
    <row r="459" spans="1:3" ht="20.25" customHeight="1">
      <c r="A459" s="5" t="str">
        <f>"000546"</f>
        <v>000546</v>
      </c>
      <c r="B459" s="6" t="s">
        <v>611</v>
      </c>
      <c r="C459" s="6" t="s">
        <v>384</v>
      </c>
    </row>
    <row r="460" spans="1:3" ht="20.25" customHeight="1">
      <c r="A460" s="31">
        <v>547</v>
      </c>
      <c r="B460" s="12" t="s">
        <v>612</v>
      </c>
      <c r="C460" s="12" t="s">
        <v>38</v>
      </c>
    </row>
    <row r="461" spans="1:3" ht="20.25" customHeight="1">
      <c r="A461" s="5" t="str">
        <f>"000548"</f>
        <v>000548</v>
      </c>
      <c r="B461" s="6" t="s">
        <v>613</v>
      </c>
      <c r="C461" s="6" t="s">
        <v>185</v>
      </c>
    </row>
    <row r="462" spans="1:3" ht="20.25" customHeight="1">
      <c r="A462" s="10">
        <v>550</v>
      </c>
      <c r="B462" s="11" t="s">
        <v>614</v>
      </c>
      <c r="C462" s="11" t="s">
        <v>217</v>
      </c>
    </row>
    <row r="463" spans="1:3" ht="20.25" customHeight="1">
      <c r="A463" s="5" t="str">
        <f>"000551"</f>
        <v>000551</v>
      </c>
      <c r="B463" s="6" t="s">
        <v>615</v>
      </c>
      <c r="C463" s="6" t="s">
        <v>238</v>
      </c>
    </row>
    <row r="464" spans="1:3" ht="20.25" customHeight="1">
      <c r="A464" s="22">
        <v>552</v>
      </c>
      <c r="B464" s="23" t="s">
        <v>616</v>
      </c>
      <c r="C464" s="23" t="s">
        <v>285</v>
      </c>
    </row>
    <row r="465" spans="1:3" ht="20.25" customHeight="1">
      <c r="A465" s="5" t="str">
        <f>"000553"</f>
        <v>000553</v>
      </c>
      <c r="B465" s="6" t="s">
        <v>617</v>
      </c>
      <c r="C465" s="6" t="s">
        <v>18</v>
      </c>
    </row>
    <row r="466" spans="1:3" ht="20.25" customHeight="1">
      <c r="A466" s="5" t="str">
        <f>"000554"</f>
        <v>000554</v>
      </c>
      <c r="B466" s="6" t="s">
        <v>618</v>
      </c>
      <c r="C466" s="6" t="s">
        <v>139</v>
      </c>
    </row>
    <row r="467" spans="1:3" ht="20.25" customHeight="1">
      <c r="A467" s="10">
        <v>555</v>
      </c>
      <c r="B467" s="11" t="s">
        <v>619</v>
      </c>
      <c r="C467" s="11" t="s">
        <v>620</v>
      </c>
    </row>
    <row r="468" spans="1:3" ht="20.25" customHeight="1">
      <c r="A468" s="5" t="str">
        <f>"000556"</f>
        <v>000556</v>
      </c>
      <c r="B468" s="6" t="s">
        <v>621</v>
      </c>
      <c r="C468" s="6" t="s">
        <v>10</v>
      </c>
    </row>
    <row r="469" spans="1:3" ht="20.25" customHeight="1">
      <c r="A469" s="5" t="str">
        <f>"000557"</f>
        <v>000557</v>
      </c>
      <c r="B469" s="6" t="s">
        <v>622</v>
      </c>
      <c r="C469" s="6" t="s">
        <v>623</v>
      </c>
    </row>
    <row r="470" spans="1:3" ht="20.25" customHeight="1">
      <c r="A470" s="5" t="str">
        <f>"000558"</f>
        <v>000558</v>
      </c>
      <c r="B470" s="6" t="s">
        <v>624</v>
      </c>
      <c r="C470" s="6" t="s">
        <v>625</v>
      </c>
    </row>
    <row r="471" spans="1:3" ht="20.25" customHeight="1">
      <c r="A471" s="110" t="s">
        <v>626</v>
      </c>
      <c r="B471" s="11" t="s">
        <v>627</v>
      </c>
      <c r="C471" s="21" t="s">
        <v>277</v>
      </c>
    </row>
    <row r="472" spans="1:3" ht="20.25" customHeight="1">
      <c r="A472" s="5" t="str">
        <f>"000560"</f>
        <v>000560</v>
      </c>
      <c r="B472" s="6" t="s">
        <v>628</v>
      </c>
      <c r="C472" s="6" t="s">
        <v>629</v>
      </c>
    </row>
    <row r="473" spans="1:3" ht="20.25" customHeight="1">
      <c r="A473" s="5" t="str">
        <f>"000561"</f>
        <v>000561</v>
      </c>
      <c r="B473" s="6" t="s">
        <v>630</v>
      </c>
      <c r="C473" s="6" t="s">
        <v>473</v>
      </c>
    </row>
    <row r="474" spans="1:3" ht="20.25" customHeight="1">
      <c r="A474" s="5" t="str">
        <f>"000562"</f>
        <v>000562</v>
      </c>
      <c r="B474" s="6" t="s">
        <v>631</v>
      </c>
      <c r="C474" s="6" t="s">
        <v>167</v>
      </c>
    </row>
    <row r="475" spans="1:3" ht="20.25" customHeight="1">
      <c r="A475" s="5" t="str">
        <f>"000563"</f>
        <v>000563</v>
      </c>
      <c r="B475" s="6" t="s">
        <v>632</v>
      </c>
      <c r="C475" s="6" t="s">
        <v>10</v>
      </c>
    </row>
    <row r="476" spans="1:3" ht="20.25" customHeight="1">
      <c r="A476" s="10">
        <v>565</v>
      </c>
      <c r="B476" s="11" t="s">
        <v>633</v>
      </c>
      <c r="C476" s="11" t="s">
        <v>241</v>
      </c>
    </row>
    <row r="477" spans="1:3" ht="20.25" customHeight="1">
      <c r="A477" s="5" t="str">
        <f>"000566"</f>
        <v>000566</v>
      </c>
      <c r="B477" s="6" t="s">
        <v>634</v>
      </c>
      <c r="C477" s="6" t="s">
        <v>133</v>
      </c>
    </row>
    <row r="478" spans="1:3" ht="20.25" customHeight="1">
      <c r="A478" s="5" t="str">
        <f>"000567"</f>
        <v>000567</v>
      </c>
      <c r="B478" s="6" t="s">
        <v>635</v>
      </c>
      <c r="C478" s="6" t="s">
        <v>636</v>
      </c>
    </row>
    <row r="479" spans="1:3" ht="20.25" customHeight="1">
      <c r="A479" s="38">
        <v>568</v>
      </c>
      <c r="B479" s="11" t="s">
        <v>637</v>
      </c>
      <c r="C479" s="11" t="s">
        <v>285</v>
      </c>
    </row>
    <row r="480" spans="1:3" ht="20.25" customHeight="1">
      <c r="A480" s="10">
        <v>569</v>
      </c>
      <c r="B480" s="34" t="s">
        <v>638</v>
      </c>
      <c r="C480" s="34" t="s">
        <v>147</v>
      </c>
    </row>
    <row r="481" spans="1:3" ht="20.25" customHeight="1">
      <c r="A481" s="5" t="str">
        <f>"000570"</f>
        <v>000570</v>
      </c>
      <c r="B481" s="6" t="s">
        <v>639</v>
      </c>
      <c r="C481" s="6" t="s">
        <v>86</v>
      </c>
    </row>
    <row r="482" spans="1:3" ht="20.25" customHeight="1">
      <c r="A482" s="5" t="str">
        <f>"000571"</f>
        <v>000571</v>
      </c>
      <c r="B482" s="6" t="s">
        <v>640</v>
      </c>
      <c r="C482" s="6" t="s">
        <v>94</v>
      </c>
    </row>
    <row r="483" spans="1:3" ht="20.25" customHeight="1">
      <c r="A483" s="5" t="str">
        <f>"000572"</f>
        <v>000572</v>
      </c>
      <c r="B483" s="6" t="s">
        <v>641</v>
      </c>
      <c r="C483" s="6" t="s">
        <v>8</v>
      </c>
    </row>
    <row r="484" spans="1:3" ht="20.25" customHeight="1">
      <c r="A484" s="5" t="str">
        <f>"000573"</f>
        <v>000573</v>
      </c>
      <c r="B484" s="6" t="s">
        <v>642</v>
      </c>
      <c r="C484" s="6" t="s">
        <v>40</v>
      </c>
    </row>
    <row r="485" spans="1:3" ht="20.25" customHeight="1">
      <c r="A485" s="5" t="str">
        <f>"000575"</f>
        <v>000575</v>
      </c>
      <c r="B485" s="6" t="s">
        <v>643</v>
      </c>
      <c r="C485" s="6" t="s">
        <v>40</v>
      </c>
    </row>
    <row r="486" spans="1:3" ht="20.25" customHeight="1">
      <c r="A486" s="5" t="str">
        <f>"000576"</f>
        <v>000576</v>
      </c>
      <c r="B486" s="6" t="s">
        <v>644</v>
      </c>
      <c r="C486" s="6" t="s">
        <v>213</v>
      </c>
    </row>
    <row r="487" spans="1:3" ht="20.25" customHeight="1">
      <c r="A487" s="5" t="str">
        <f>"000577"</f>
        <v>000577</v>
      </c>
      <c r="B487" s="6" t="s">
        <v>645</v>
      </c>
      <c r="C487" s="6" t="s">
        <v>646</v>
      </c>
    </row>
    <row r="488" spans="1:3" ht="20.25" customHeight="1">
      <c r="A488" s="5" t="str">
        <f>"000578"</f>
        <v>000578</v>
      </c>
      <c r="B488" s="6" t="s">
        <v>647</v>
      </c>
      <c r="C488" s="6" t="s">
        <v>31</v>
      </c>
    </row>
    <row r="489" spans="1:3" ht="20.25" customHeight="1">
      <c r="A489" s="5" t="str">
        <f>"000579"</f>
        <v>000579</v>
      </c>
      <c r="B489" s="6" t="s">
        <v>648</v>
      </c>
      <c r="C489" s="6" t="s">
        <v>38</v>
      </c>
    </row>
    <row r="490" spans="1:3" ht="20.25" customHeight="1">
      <c r="A490" s="5" t="str">
        <f>"000580"</f>
        <v>000580</v>
      </c>
      <c r="B490" s="6" t="s">
        <v>649</v>
      </c>
      <c r="C490" s="6" t="s">
        <v>10</v>
      </c>
    </row>
    <row r="491" spans="1:3" ht="20.25" customHeight="1">
      <c r="A491" s="5" t="str">
        <f>"000581"</f>
        <v>000581</v>
      </c>
      <c r="B491" s="6" t="s">
        <v>650</v>
      </c>
      <c r="C491" s="6" t="s">
        <v>10</v>
      </c>
    </row>
    <row r="492" spans="1:3" ht="20.25" customHeight="1">
      <c r="A492" s="5" t="str">
        <f>"000582"</f>
        <v>000582</v>
      </c>
      <c r="B492" s="6" t="s">
        <v>651</v>
      </c>
      <c r="C492" s="6" t="s">
        <v>10</v>
      </c>
    </row>
    <row r="493" spans="1:3" ht="20.25" customHeight="1">
      <c r="A493" s="10">
        <v>583</v>
      </c>
      <c r="B493" s="11" t="s">
        <v>652</v>
      </c>
      <c r="C493" s="11" t="s">
        <v>94</v>
      </c>
    </row>
    <row r="494" spans="1:3" ht="20.25" customHeight="1">
      <c r="A494" s="5" t="str">
        <f>"000584"</f>
        <v>000584</v>
      </c>
      <c r="B494" s="6" t="s">
        <v>653</v>
      </c>
      <c r="C494" s="6" t="s">
        <v>8</v>
      </c>
    </row>
    <row r="495" spans="1:3" ht="20.25" customHeight="1">
      <c r="A495" s="5" t="str">
        <f>"000585"</f>
        <v>000585</v>
      </c>
      <c r="B495" s="6" t="s">
        <v>654</v>
      </c>
      <c r="C495" s="6" t="s">
        <v>91</v>
      </c>
    </row>
    <row r="496" spans="1:3" ht="20.25" customHeight="1">
      <c r="A496" s="5" t="str">
        <f>"000586"</f>
        <v>000586</v>
      </c>
      <c r="B496" s="6" t="s">
        <v>655</v>
      </c>
      <c r="C496" s="6" t="s">
        <v>8</v>
      </c>
    </row>
    <row r="497" spans="1:3" ht="20.25" customHeight="1">
      <c r="A497" s="5" t="str">
        <f>"000587"</f>
        <v>000587</v>
      </c>
      <c r="B497" s="6" t="s">
        <v>656</v>
      </c>
      <c r="C497" s="6" t="s">
        <v>31</v>
      </c>
    </row>
    <row r="498" spans="1:3" ht="20.25" customHeight="1">
      <c r="A498" s="5" t="str">
        <f>"000588"</f>
        <v>000588</v>
      </c>
      <c r="B498" s="6" t="s">
        <v>657</v>
      </c>
      <c r="C498" s="6" t="s">
        <v>147</v>
      </c>
    </row>
    <row r="499" spans="1:3" ht="20.25" customHeight="1">
      <c r="A499" s="10">
        <v>589</v>
      </c>
      <c r="B499" s="11" t="s">
        <v>658</v>
      </c>
      <c r="C499" s="11" t="s">
        <v>659</v>
      </c>
    </row>
    <row r="500" spans="1:3" ht="20.25" customHeight="1">
      <c r="A500" s="5" t="str">
        <f>"000590"</f>
        <v>000590</v>
      </c>
      <c r="B500" s="6" t="s">
        <v>660</v>
      </c>
      <c r="C500" s="6" t="s">
        <v>376</v>
      </c>
    </row>
    <row r="501" spans="1:3" ht="20.25" customHeight="1">
      <c r="A501" s="5" t="str">
        <f>"000591"</f>
        <v>000591</v>
      </c>
      <c r="B501" s="6" t="s">
        <v>661</v>
      </c>
      <c r="C501" s="6" t="s">
        <v>38</v>
      </c>
    </row>
    <row r="502" spans="1:3" ht="20.25" customHeight="1">
      <c r="A502" s="5" t="str">
        <f>"000592"</f>
        <v>000592</v>
      </c>
      <c r="B502" s="11" t="s">
        <v>662</v>
      </c>
      <c r="C502" s="11" t="s">
        <v>663</v>
      </c>
    </row>
    <row r="503" spans="1:3" ht="20.25" customHeight="1">
      <c r="A503" s="5" t="str">
        <f>"000593"</f>
        <v>000593</v>
      </c>
      <c r="B503" s="6" t="s">
        <v>664</v>
      </c>
      <c r="C503" s="6" t="s">
        <v>665</v>
      </c>
    </row>
    <row r="504" spans="1:3" ht="20.25" customHeight="1">
      <c r="A504" s="5" t="str">
        <f>"000595"</f>
        <v>000595</v>
      </c>
      <c r="B504" s="6" t="s">
        <v>666</v>
      </c>
      <c r="C504" s="6" t="s">
        <v>147</v>
      </c>
    </row>
    <row r="505" spans="1:3" ht="20.25" customHeight="1">
      <c r="A505" s="5" t="str">
        <f>"000596"</f>
        <v>000596</v>
      </c>
      <c r="B505" s="6" t="s">
        <v>667</v>
      </c>
      <c r="C505" s="6" t="s">
        <v>77</v>
      </c>
    </row>
    <row r="506" spans="1:3" ht="20.25" customHeight="1">
      <c r="A506" s="5" t="str">
        <f>"000597"</f>
        <v>000597</v>
      </c>
      <c r="B506" s="6" t="s">
        <v>668</v>
      </c>
      <c r="C506" s="6" t="s">
        <v>669</v>
      </c>
    </row>
    <row r="507" spans="1:3" ht="20.25" customHeight="1">
      <c r="A507" s="5" t="str">
        <f>"000598"</f>
        <v>000598</v>
      </c>
      <c r="B507" s="6" t="s">
        <v>670</v>
      </c>
      <c r="C507" s="6" t="s">
        <v>147</v>
      </c>
    </row>
    <row r="508" spans="1:3" ht="20.25" customHeight="1">
      <c r="A508" s="10">
        <v>599</v>
      </c>
      <c r="B508" s="11" t="s">
        <v>671</v>
      </c>
      <c r="C508" s="11" t="s">
        <v>150</v>
      </c>
    </row>
    <row r="509" spans="1:3" ht="20.25" customHeight="1">
      <c r="A509" s="5" t="str">
        <f>"000600"</f>
        <v>000600</v>
      </c>
      <c r="B509" s="6" t="s">
        <v>672</v>
      </c>
      <c r="C509" s="6" t="s">
        <v>285</v>
      </c>
    </row>
    <row r="510" spans="1:3" ht="20.25" customHeight="1">
      <c r="A510" s="5" t="str">
        <f>"000601"</f>
        <v>000601</v>
      </c>
      <c r="B510" s="6" t="s">
        <v>673</v>
      </c>
      <c r="C510" s="6" t="s">
        <v>48</v>
      </c>
    </row>
    <row r="511" spans="1:3" ht="20.25" customHeight="1">
      <c r="A511" s="5" t="str">
        <f>"000602"</f>
        <v>000602</v>
      </c>
      <c r="B511" s="6" t="s">
        <v>674</v>
      </c>
      <c r="C511" s="6" t="s">
        <v>187</v>
      </c>
    </row>
    <row r="512" spans="1:3" ht="20.25" customHeight="1">
      <c r="A512" s="5" t="str">
        <f>"000603"</f>
        <v>000603</v>
      </c>
      <c r="B512" s="6" t="s">
        <v>675</v>
      </c>
      <c r="C512" s="6" t="s">
        <v>232</v>
      </c>
    </row>
    <row r="513" spans="1:3" ht="20.25" customHeight="1">
      <c r="A513" s="5" t="str">
        <f>"000604"</f>
        <v>000604</v>
      </c>
      <c r="B513" s="6" t="s">
        <v>676</v>
      </c>
      <c r="C513" s="6" t="s">
        <v>10</v>
      </c>
    </row>
    <row r="514" spans="1:3" ht="20.25" customHeight="1">
      <c r="A514" s="5" t="str">
        <f>"000605"</f>
        <v>000605</v>
      </c>
      <c r="B514" s="11" t="s">
        <v>677</v>
      </c>
      <c r="C514" s="11" t="s">
        <v>187</v>
      </c>
    </row>
    <row r="515" spans="1:3" ht="20.25" customHeight="1">
      <c r="A515" s="5" t="str">
        <f>"000606"</f>
        <v>000606</v>
      </c>
      <c r="B515" s="6" t="s">
        <v>678</v>
      </c>
      <c r="C515" s="6" t="s">
        <v>452</v>
      </c>
    </row>
    <row r="516" spans="1:3" ht="20.25" customHeight="1">
      <c r="A516" s="5" t="str">
        <f>"000607"</f>
        <v>000607</v>
      </c>
      <c r="B516" s="6" t="s">
        <v>679</v>
      </c>
      <c r="C516" s="6" t="s">
        <v>277</v>
      </c>
    </row>
    <row r="517" spans="1:3" ht="20.25" customHeight="1">
      <c r="A517" s="5" t="str">
        <f>"000608"</f>
        <v>000608</v>
      </c>
      <c r="B517" s="6" t="s">
        <v>680</v>
      </c>
      <c r="C517" s="6" t="s">
        <v>331</v>
      </c>
    </row>
    <row r="518" spans="1:3" ht="20.25" customHeight="1">
      <c r="A518" s="5" t="str">
        <f>"000609"</f>
        <v>000609</v>
      </c>
      <c r="B518" s="6" t="s">
        <v>681</v>
      </c>
      <c r="C518" s="6" t="s">
        <v>277</v>
      </c>
    </row>
    <row r="519" spans="1:3" ht="20.25" customHeight="1">
      <c r="A519" s="10">
        <v>610</v>
      </c>
      <c r="B519" s="11" t="s">
        <v>682</v>
      </c>
      <c r="C519" s="11" t="s">
        <v>16</v>
      </c>
    </row>
    <row r="520" spans="1:3" ht="20.25" customHeight="1">
      <c r="A520" s="10">
        <v>611</v>
      </c>
      <c r="B520" s="11" t="s">
        <v>683</v>
      </c>
      <c r="C520" s="11" t="s">
        <v>412</v>
      </c>
    </row>
    <row r="521" spans="1:3" ht="20.25" customHeight="1">
      <c r="A521" s="5" t="str">
        <f>"000612"</f>
        <v>000612</v>
      </c>
      <c r="B521" s="6" t="s">
        <v>684</v>
      </c>
      <c r="C521" s="6" t="s">
        <v>42</v>
      </c>
    </row>
    <row r="522" spans="1:3" ht="20.25" customHeight="1">
      <c r="A522" s="5" t="str">
        <f>"000613"</f>
        <v>000613</v>
      </c>
      <c r="B522" s="6" t="s">
        <v>685</v>
      </c>
      <c r="C522" s="6" t="s">
        <v>8</v>
      </c>
    </row>
    <row r="523" spans="1:3" ht="20.25" customHeight="1">
      <c r="A523" s="5" t="str">
        <f>"000614"</f>
        <v>000614</v>
      </c>
      <c r="B523" s="6" t="s">
        <v>686</v>
      </c>
      <c r="C523" s="6" t="s">
        <v>77</v>
      </c>
    </row>
    <row r="524" spans="1:3" ht="20.25" customHeight="1">
      <c r="A524" s="5" t="str">
        <f>"000615"</f>
        <v>000615</v>
      </c>
      <c r="B524" s="6" t="s">
        <v>687</v>
      </c>
      <c r="C524" s="6" t="s">
        <v>204</v>
      </c>
    </row>
    <row r="525" spans="1:3" ht="20.25" customHeight="1">
      <c r="A525" s="5" t="str">
        <f>"000616"</f>
        <v>000616</v>
      </c>
      <c r="B525" s="6" t="s">
        <v>688</v>
      </c>
      <c r="C525" s="6" t="s">
        <v>285</v>
      </c>
    </row>
    <row r="526" spans="1:3" ht="20.25" customHeight="1">
      <c r="A526" s="10">
        <v>617</v>
      </c>
      <c r="B526" s="11" t="s">
        <v>689</v>
      </c>
      <c r="C526" s="11" t="s">
        <v>690</v>
      </c>
    </row>
    <row r="527" spans="1:3" ht="20.25" customHeight="1">
      <c r="A527" s="5" t="str">
        <f>"000618"</f>
        <v>000618</v>
      </c>
      <c r="B527" s="6" t="s">
        <v>691</v>
      </c>
      <c r="C527" s="6" t="s">
        <v>586</v>
      </c>
    </row>
    <row r="528" spans="1:3" ht="20.25" customHeight="1">
      <c r="A528" s="5" t="str">
        <f>"000619"</f>
        <v>000619</v>
      </c>
      <c r="B528" s="6" t="s">
        <v>692</v>
      </c>
      <c r="C528" s="6" t="s">
        <v>74</v>
      </c>
    </row>
    <row r="529" spans="1:3" ht="20.25" customHeight="1">
      <c r="A529" s="10">
        <v>620</v>
      </c>
      <c r="B529" s="11" t="s">
        <v>693</v>
      </c>
      <c r="C529" s="11" t="s">
        <v>38</v>
      </c>
    </row>
    <row r="530" spans="1:3" ht="20.25" customHeight="1">
      <c r="A530" s="5" t="str">
        <f>"000621"</f>
        <v>000621</v>
      </c>
      <c r="B530" s="6" t="s">
        <v>694</v>
      </c>
      <c r="C530" s="6" t="s">
        <v>695</v>
      </c>
    </row>
    <row r="531" spans="1:3" ht="20.25" customHeight="1">
      <c r="A531" s="5" t="str">
        <f>"000622"</f>
        <v>000622</v>
      </c>
      <c r="B531" s="6" t="s">
        <v>696</v>
      </c>
      <c r="C531" s="6" t="s">
        <v>568</v>
      </c>
    </row>
    <row r="532" spans="1:3" ht="20.25" customHeight="1">
      <c r="A532" s="5" t="str">
        <f>"000623"</f>
        <v>000623</v>
      </c>
      <c r="B532" s="6" t="s">
        <v>697</v>
      </c>
      <c r="C532" s="6" t="s">
        <v>360</v>
      </c>
    </row>
    <row r="533" spans="1:3" ht="20.25" customHeight="1">
      <c r="A533" s="5" t="str">
        <f>"000625"</f>
        <v>000625</v>
      </c>
      <c r="B533" s="6" t="s">
        <v>698</v>
      </c>
      <c r="C533" s="6" t="s">
        <v>169</v>
      </c>
    </row>
    <row r="534" spans="1:3" ht="20.25" customHeight="1">
      <c r="A534" s="5" t="str">
        <f>"000626"</f>
        <v>000626</v>
      </c>
      <c r="B534" s="6" t="s">
        <v>699</v>
      </c>
      <c r="C534" s="6" t="s">
        <v>10</v>
      </c>
    </row>
    <row r="535" spans="1:3" ht="20.25" customHeight="1">
      <c r="A535" s="10">
        <v>627</v>
      </c>
      <c r="B535" s="11" t="s">
        <v>700</v>
      </c>
      <c r="C535" s="11" t="s">
        <v>38</v>
      </c>
    </row>
    <row r="536" spans="1:3" ht="20.25" customHeight="1">
      <c r="A536" s="5" t="str">
        <f>"000628"</f>
        <v>000628</v>
      </c>
      <c r="B536" s="6" t="s">
        <v>701</v>
      </c>
      <c r="C536" s="6" t="s">
        <v>31</v>
      </c>
    </row>
    <row r="537" spans="1:3" ht="20.25" customHeight="1">
      <c r="A537" s="5" t="str">
        <f>"000629"</f>
        <v>000629</v>
      </c>
      <c r="B537" s="6" t="s">
        <v>702</v>
      </c>
      <c r="C537" s="6" t="s">
        <v>10</v>
      </c>
    </row>
    <row r="538" spans="1:3" ht="20.25" customHeight="1">
      <c r="A538" s="5" t="str">
        <f>"000630"</f>
        <v>000630</v>
      </c>
      <c r="B538" s="6" t="s">
        <v>703</v>
      </c>
      <c r="C538" s="6" t="s">
        <v>704</v>
      </c>
    </row>
    <row r="539" spans="1:3" ht="20.25" customHeight="1">
      <c r="A539" s="5" t="str">
        <f>"000631"</f>
        <v>000631</v>
      </c>
      <c r="B539" s="6" t="s">
        <v>705</v>
      </c>
      <c r="C539" s="6" t="s">
        <v>317</v>
      </c>
    </row>
    <row r="540" spans="1:3" ht="20.25" customHeight="1">
      <c r="A540" s="5" t="str">
        <f>"000632"</f>
        <v>000632</v>
      </c>
      <c r="B540" s="6" t="s">
        <v>706</v>
      </c>
      <c r="C540" s="6" t="s">
        <v>287</v>
      </c>
    </row>
    <row r="541" spans="1:3" ht="20.25" customHeight="1">
      <c r="A541" s="5" t="str">
        <f>"000633"</f>
        <v>000633</v>
      </c>
      <c r="B541" s="6" t="s">
        <v>707</v>
      </c>
      <c r="C541" s="6" t="s">
        <v>12</v>
      </c>
    </row>
    <row r="542" spans="1:3" ht="20.25" customHeight="1">
      <c r="A542" s="5" t="str">
        <f>"000634"</f>
        <v>000634</v>
      </c>
      <c r="B542" s="6" t="s">
        <v>708</v>
      </c>
      <c r="C542" s="6" t="s">
        <v>568</v>
      </c>
    </row>
    <row r="543" spans="1:3" ht="20.25" customHeight="1">
      <c r="A543" s="5" t="str">
        <f>"000635"</f>
        <v>000635</v>
      </c>
      <c r="B543" s="6" t="s">
        <v>709</v>
      </c>
      <c r="C543" s="6" t="s">
        <v>65</v>
      </c>
    </row>
    <row r="544" spans="1:3" ht="20.25" customHeight="1">
      <c r="A544" s="5" t="str">
        <f>"000636"</f>
        <v>000636</v>
      </c>
      <c r="B544" s="6" t="s">
        <v>710</v>
      </c>
      <c r="C544" s="6" t="s">
        <v>139</v>
      </c>
    </row>
    <row r="545" spans="1:3" ht="20.25" customHeight="1">
      <c r="A545" s="5" t="str">
        <f>"000637"</f>
        <v>000637</v>
      </c>
      <c r="B545" s="6" t="s">
        <v>711</v>
      </c>
      <c r="C545" s="6" t="s">
        <v>34</v>
      </c>
    </row>
    <row r="546" spans="1:3" ht="20.25" customHeight="1">
      <c r="A546" s="5" t="str">
        <f>"000638"</f>
        <v>000638</v>
      </c>
      <c r="B546" s="6" t="s">
        <v>712</v>
      </c>
      <c r="C546" s="6" t="s">
        <v>713</v>
      </c>
    </row>
    <row r="547" spans="1:3" ht="20.25" customHeight="1">
      <c r="A547" s="5" t="str">
        <f>"000639"</f>
        <v>000639</v>
      </c>
      <c r="B547" s="6" t="s">
        <v>714</v>
      </c>
      <c r="C547" s="6" t="s">
        <v>31</v>
      </c>
    </row>
    <row r="548" spans="1:3" ht="20.25" customHeight="1">
      <c r="A548" s="28" t="s">
        <v>715</v>
      </c>
      <c r="B548" s="28" t="s">
        <v>716</v>
      </c>
      <c r="C548" s="28" t="s">
        <v>74</v>
      </c>
    </row>
    <row r="549" spans="1:3" ht="20.25" customHeight="1">
      <c r="A549" s="28" t="s">
        <v>717</v>
      </c>
      <c r="B549" s="28" t="s">
        <v>718</v>
      </c>
      <c r="C549" s="28" t="s">
        <v>187</v>
      </c>
    </row>
    <row r="550" spans="1:3" ht="20.25" customHeight="1">
      <c r="A550" s="10">
        <v>645</v>
      </c>
      <c r="B550" s="11" t="s">
        <v>719</v>
      </c>
      <c r="C550" s="11" t="s">
        <v>720</v>
      </c>
    </row>
    <row r="551" spans="1:3" ht="20.25" customHeight="1">
      <c r="A551" s="5" t="str">
        <f>"000650"</f>
        <v>000650</v>
      </c>
      <c r="B551" s="6" t="s">
        <v>721</v>
      </c>
      <c r="C551" s="6" t="s">
        <v>161</v>
      </c>
    </row>
    <row r="552" spans="1:3" ht="20.25" customHeight="1">
      <c r="A552" s="10">
        <v>651</v>
      </c>
      <c r="B552" s="11" t="s">
        <v>722</v>
      </c>
      <c r="C552" s="11" t="s">
        <v>12</v>
      </c>
    </row>
    <row r="553" spans="1:3" ht="20.25" customHeight="1">
      <c r="A553" s="10">
        <v>652</v>
      </c>
      <c r="B553" s="11" t="s">
        <v>723</v>
      </c>
      <c r="C553" s="11" t="s">
        <v>40</v>
      </c>
    </row>
    <row r="554" spans="1:3" ht="20.25" customHeight="1">
      <c r="A554" s="10">
        <v>653</v>
      </c>
      <c r="B554" s="11" t="s">
        <v>724</v>
      </c>
      <c r="C554" s="11" t="s">
        <v>725</v>
      </c>
    </row>
    <row r="555" spans="1:3" ht="20.25" customHeight="1">
      <c r="A555" s="28" t="s">
        <v>726</v>
      </c>
      <c r="B555" s="28" t="s">
        <v>727</v>
      </c>
      <c r="C555" s="28" t="s">
        <v>147</v>
      </c>
    </row>
    <row r="556" spans="1:3" ht="20.25" customHeight="1">
      <c r="A556" s="5" t="str">
        <f>"000655"</f>
        <v>000655</v>
      </c>
      <c r="B556" s="6" t="s">
        <v>728</v>
      </c>
      <c r="C556" s="6" t="s">
        <v>84</v>
      </c>
    </row>
    <row r="557" spans="1:3" ht="20.25" customHeight="1">
      <c r="A557" s="10">
        <v>656</v>
      </c>
      <c r="B557" s="11" t="s">
        <v>729</v>
      </c>
      <c r="C557" s="11" t="s">
        <v>14</v>
      </c>
    </row>
    <row r="558" spans="1:3" ht="20.25" customHeight="1">
      <c r="A558" s="10">
        <v>657</v>
      </c>
      <c r="B558" s="11" t="s">
        <v>730</v>
      </c>
      <c r="C558" s="11" t="s">
        <v>343</v>
      </c>
    </row>
    <row r="559" spans="1:3" ht="20.25" customHeight="1">
      <c r="A559" s="5" t="str">
        <f>"000658"</f>
        <v>000658</v>
      </c>
      <c r="B559" s="6" t="s">
        <v>731</v>
      </c>
      <c r="C559" s="6" t="s">
        <v>139</v>
      </c>
    </row>
    <row r="560" spans="1:3" ht="20.25" customHeight="1">
      <c r="A560" s="5" t="str">
        <f>"000659"</f>
        <v>000659</v>
      </c>
      <c r="B560" s="6" t="s">
        <v>732</v>
      </c>
      <c r="C560" s="6" t="s">
        <v>38</v>
      </c>
    </row>
    <row r="561" spans="1:3" ht="20.25" customHeight="1">
      <c r="A561" s="5" t="str">
        <f>"000660"</f>
        <v>000660</v>
      </c>
      <c r="B561" s="6" t="s">
        <v>733</v>
      </c>
      <c r="C561" s="6" t="s">
        <v>139</v>
      </c>
    </row>
    <row r="562" spans="1:3" ht="20.25" customHeight="1">
      <c r="A562" s="5" t="str">
        <f>"000661"</f>
        <v>000661</v>
      </c>
      <c r="B562" s="6" t="s">
        <v>734</v>
      </c>
      <c r="C562" s="6" t="s">
        <v>636</v>
      </c>
    </row>
    <row r="563" spans="1:3" ht="20.25" customHeight="1">
      <c r="A563" s="5" t="str">
        <f>"000662"</f>
        <v>000662</v>
      </c>
      <c r="B563" s="6" t="s">
        <v>735</v>
      </c>
      <c r="C563" s="6" t="s">
        <v>38</v>
      </c>
    </row>
    <row r="564" spans="1:3" ht="20.25" customHeight="1">
      <c r="A564" s="5" t="str">
        <f>"000663"</f>
        <v>000663</v>
      </c>
      <c r="B564" s="6" t="s">
        <v>736</v>
      </c>
      <c r="C564" s="6" t="s">
        <v>452</v>
      </c>
    </row>
    <row r="565" spans="1:3" ht="20.25" customHeight="1">
      <c r="A565" s="10">
        <v>665</v>
      </c>
      <c r="B565" s="11" t="s">
        <v>737</v>
      </c>
      <c r="C565" s="11" t="s">
        <v>48</v>
      </c>
    </row>
    <row r="566" spans="1:3" ht="20.25" customHeight="1">
      <c r="A566" s="5" t="str">
        <f>"000666"</f>
        <v>000666</v>
      </c>
      <c r="B566" s="6" t="s">
        <v>738</v>
      </c>
      <c r="C566" s="6" t="s">
        <v>739</v>
      </c>
    </row>
    <row r="567" spans="1:3" ht="20.25" customHeight="1">
      <c r="A567" s="5" t="str">
        <f>"000667"</f>
        <v>000667</v>
      </c>
      <c r="B567" s="6" t="s">
        <v>740</v>
      </c>
      <c r="C567" s="6" t="s">
        <v>185</v>
      </c>
    </row>
    <row r="568" spans="1:3" ht="20.25" customHeight="1">
      <c r="A568" s="5" t="str">
        <f>"000668"</f>
        <v>000668</v>
      </c>
      <c r="B568" s="11" t="s">
        <v>741</v>
      </c>
      <c r="C568" s="11" t="s">
        <v>147</v>
      </c>
    </row>
    <row r="569" spans="1:3" ht="20.25" customHeight="1">
      <c r="A569" s="5" t="str">
        <f>"000669"</f>
        <v>000669</v>
      </c>
      <c r="B569" s="6" t="s">
        <v>742</v>
      </c>
      <c r="C569" s="6" t="s">
        <v>743</v>
      </c>
    </row>
    <row r="570" spans="1:3" ht="20.25" customHeight="1">
      <c r="A570" s="5" t="str">
        <f>"000670"</f>
        <v>000670</v>
      </c>
      <c r="B570" s="6" t="s">
        <v>744</v>
      </c>
      <c r="C570" s="6" t="s">
        <v>38</v>
      </c>
    </row>
    <row r="571" spans="1:3" ht="20.25" customHeight="1">
      <c r="A571" s="5" t="str">
        <f>"000671"</f>
        <v>000671</v>
      </c>
      <c r="B571" s="6" t="s">
        <v>745</v>
      </c>
      <c r="C571" s="6" t="s">
        <v>10</v>
      </c>
    </row>
    <row r="572" spans="1:3" ht="20.25" customHeight="1">
      <c r="A572" s="5" t="str">
        <f>"000672"</f>
        <v>000672</v>
      </c>
      <c r="B572" s="6" t="s">
        <v>746</v>
      </c>
      <c r="C572" s="6" t="s">
        <v>10</v>
      </c>
    </row>
    <row r="573" spans="1:3" ht="20.25" customHeight="1">
      <c r="A573" s="10">
        <v>673</v>
      </c>
      <c r="B573" s="11" t="s">
        <v>747</v>
      </c>
      <c r="C573" s="11" t="s">
        <v>34</v>
      </c>
    </row>
    <row r="574" spans="1:3" ht="20.25" customHeight="1">
      <c r="A574" s="5" t="str">
        <f>"000675"</f>
        <v>000675</v>
      </c>
      <c r="B574" s="6" t="s">
        <v>748</v>
      </c>
      <c r="C574" s="6" t="s">
        <v>133</v>
      </c>
    </row>
    <row r="575" spans="1:3" ht="20.25" customHeight="1">
      <c r="A575" s="10">
        <v>676</v>
      </c>
      <c r="B575" s="11" t="s">
        <v>749</v>
      </c>
      <c r="C575" s="11" t="s">
        <v>34</v>
      </c>
    </row>
    <row r="576" spans="1:3" ht="20.25" customHeight="1">
      <c r="A576" s="5" t="str">
        <f>"000677"</f>
        <v>000677</v>
      </c>
      <c r="B576" s="6" t="s">
        <v>750</v>
      </c>
      <c r="C576" s="6" t="s">
        <v>751</v>
      </c>
    </row>
    <row r="577" spans="1:3" ht="20.25" customHeight="1">
      <c r="A577" s="5" t="str">
        <f>"000678"</f>
        <v>000678</v>
      </c>
      <c r="B577" s="6" t="s">
        <v>752</v>
      </c>
      <c r="C577" s="6" t="s">
        <v>343</v>
      </c>
    </row>
    <row r="578" spans="1:3" ht="20.25" customHeight="1">
      <c r="A578" s="5" t="str">
        <f>"000679"</f>
        <v>000679</v>
      </c>
      <c r="B578" s="6" t="s">
        <v>753</v>
      </c>
      <c r="C578" s="6" t="s">
        <v>754</v>
      </c>
    </row>
    <row r="579" spans="1:3" ht="20.25" customHeight="1">
      <c r="A579" s="5" t="str">
        <f>"000680"</f>
        <v>000680</v>
      </c>
      <c r="B579" s="6" t="s">
        <v>755</v>
      </c>
      <c r="C579" s="6" t="s">
        <v>10</v>
      </c>
    </row>
    <row r="580" spans="1:3" ht="20.25" customHeight="1">
      <c r="A580" s="5" t="str">
        <f>"000681"</f>
        <v>000681</v>
      </c>
      <c r="B580" s="6" t="s">
        <v>756</v>
      </c>
      <c r="C580" s="6" t="s">
        <v>232</v>
      </c>
    </row>
    <row r="581" spans="1:3" ht="20.25" customHeight="1">
      <c r="A581" s="5" t="str">
        <f>"000682"</f>
        <v>000682</v>
      </c>
      <c r="B581" s="6" t="s">
        <v>757</v>
      </c>
      <c r="C581" s="6" t="s">
        <v>399</v>
      </c>
    </row>
    <row r="582" spans="1:3" ht="20.25" customHeight="1">
      <c r="A582" s="5" t="str">
        <f>"000683"</f>
        <v>000683</v>
      </c>
      <c r="B582" s="6" t="s">
        <v>758</v>
      </c>
      <c r="C582" s="6" t="s">
        <v>759</v>
      </c>
    </row>
    <row r="583" spans="1:3" ht="20.25" customHeight="1">
      <c r="A583" s="5" t="str">
        <f>"000685"</f>
        <v>000685</v>
      </c>
      <c r="B583" s="6" t="s">
        <v>760</v>
      </c>
      <c r="C583" s="6" t="s">
        <v>38</v>
      </c>
    </row>
    <row r="584" spans="1:3" ht="20.25" customHeight="1">
      <c r="A584" s="10">
        <v>686</v>
      </c>
      <c r="B584" s="11" t="s">
        <v>761</v>
      </c>
      <c r="C584" s="11" t="s">
        <v>59</v>
      </c>
    </row>
    <row r="585" spans="1:3" ht="20.25" customHeight="1">
      <c r="A585" s="22">
        <v>687</v>
      </c>
      <c r="B585" s="23" t="s">
        <v>762</v>
      </c>
      <c r="C585" s="23" t="s">
        <v>285</v>
      </c>
    </row>
    <row r="586" spans="1:3" ht="20.25" customHeight="1">
      <c r="A586" s="5" t="str">
        <f>"000688"</f>
        <v>000688</v>
      </c>
      <c r="B586" s="6" t="s">
        <v>763</v>
      </c>
      <c r="C586" s="6" t="s">
        <v>285</v>
      </c>
    </row>
    <row r="587" spans="1:3" ht="20.25" customHeight="1">
      <c r="A587" s="5" t="str">
        <f>"000689"</f>
        <v>000689</v>
      </c>
      <c r="B587" s="6" t="s">
        <v>764</v>
      </c>
      <c r="C587" s="6" t="s">
        <v>38</v>
      </c>
    </row>
    <row r="588" spans="1:3" ht="20.25" customHeight="1">
      <c r="A588" s="5" t="str">
        <f>"000690"</f>
        <v>000690</v>
      </c>
      <c r="B588" s="6" t="s">
        <v>765</v>
      </c>
      <c r="C588" s="6" t="s">
        <v>408</v>
      </c>
    </row>
    <row r="589" spans="1:3" ht="20.25" customHeight="1">
      <c r="A589" s="22">
        <v>691</v>
      </c>
      <c r="B589" s="23" t="s">
        <v>766</v>
      </c>
      <c r="C589" s="23" t="s">
        <v>94</v>
      </c>
    </row>
    <row r="590" spans="1:3" ht="20.25" customHeight="1">
      <c r="A590" s="22">
        <v>692</v>
      </c>
      <c r="B590" s="23" t="s">
        <v>767</v>
      </c>
      <c r="C590" s="23" t="s">
        <v>40</v>
      </c>
    </row>
    <row r="591" spans="1:3" ht="20.25" customHeight="1">
      <c r="A591" s="5" t="str">
        <f>"000693"</f>
        <v>000693</v>
      </c>
      <c r="B591" s="6" t="s">
        <v>768</v>
      </c>
      <c r="C591" s="6" t="s">
        <v>429</v>
      </c>
    </row>
    <row r="592" spans="1:3" ht="20.25" customHeight="1">
      <c r="A592" s="5" t="str">
        <f>"000694"</f>
        <v>000694</v>
      </c>
      <c r="B592" s="6" t="s">
        <v>769</v>
      </c>
      <c r="C592" s="6" t="s">
        <v>189</v>
      </c>
    </row>
    <row r="593" spans="1:3" ht="20.25" customHeight="1">
      <c r="A593" s="5" t="str">
        <f>"000695"</f>
        <v>000695</v>
      </c>
      <c r="B593" s="6" t="s">
        <v>770</v>
      </c>
      <c r="C593" s="6" t="s">
        <v>412</v>
      </c>
    </row>
    <row r="594" spans="1:3" ht="20.25" customHeight="1">
      <c r="A594" s="5" t="str">
        <f>"000696"</f>
        <v>000696</v>
      </c>
      <c r="B594" s="6" t="s">
        <v>771</v>
      </c>
      <c r="C594" s="6" t="s">
        <v>412</v>
      </c>
    </row>
    <row r="595" spans="1:3" ht="20.25" customHeight="1">
      <c r="A595" s="10">
        <v>697</v>
      </c>
      <c r="B595" s="11" t="s">
        <v>772</v>
      </c>
      <c r="C595" s="11" t="s">
        <v>217</v>
      </c>
    </row>
    <row r="596" spans="1:3" ht="20.25" customHeight="1">
      <c r="A596" s="5" t="str">
        <f>"000698"</f>
        <v>000698</v>
      </c>
      <c r="B596" s="6" t="s">
        <v>773</v>
      </c>
      <c r="C596" s="6" t="s">
        <v>59</v>
      </c>
    </row>
    <row r="597" spans="1:3" ht="20.25" customHeight="1">
      <c r="A597" s="5" t="str">
        <f>"000699"</f>
        <v>000699</v>
      </c>
      <c r="B597" s="6" t="s">
        <v>774</v>
      </c>
      <c r="C597" s="6" t="s">
        <v>40</v>
      </c>
    </row>
    <row r="598" spans="1:3" ht="20.25" customHeight="1">
      <c r="A598" s="15">
        <v>700</v>
      </c>
      <c r="B598" s="16" t="s">
        <v>775</v>
      </c>
      <c r="C598" s="16" t="s">
        <v>317</v>
      </c>
    </row>
    <row r="599" spans="1:3" ht="20.25" customHeight="1">
      <c r="A599" s="10">
        <v>701</v>
      </c>
      <c r="B599" s="11" t="s">
        <v>776</v>
      </c>
      <c r="C599" s="11" t="s">
        <v>636</v>
      </c>
    </row>
    <row r="600" spans="1:3" ht="20.25" customHeight="1">
      <c r="A600" s="5" t="str">
        <f>"000702"</f>
        <v>000702</v>
      </c>
      <c r="B600" s="6" t="s">
        <v>777</v>
      </c>
      <c r="C600" s="6" t="s">
        <v>10</v>
      </c>
    </row>
    <row r="601" spans="1:3" ht="20.25" customHeight="1">
      <c r="A601" s="5" t="str">
        <f>"000703"</f>
        <v>000703</v>
      </c>
      <c r="B601" s="6" t="s">
        <v>778</v>
      </c>
      <c r="C601" s="6" t="s">
        <v>382</v>
      </c>
    </row>
    <row r="602" spans="1:3" ht="20.25" customHeight="1">
      <c r="A602" s="10">
        <v>705</v>
      </c>
      <c r="B602" s="11" t="s">
        <v>779</v>
      </c>
      <c r="C602" s="11" t="s">
        <v>88</v>
      </c>
    </row>
    <row r="603" spans="1:3" ht="20.25" customHeight="1">
      <c r="A603" s="5" t="str">
        <f>"000706"</f>
        <v>000706</v>
      </c>
      <c r="B603" s="6" t="s">
        <v>780</v>
      </c>
      <c r="C603" s="6" t="s">
        <v>10</v>
      </c>
    </row>
    <row r="604" spans="1:3" ht="20.25" customHeight="1">
      <c r="A604" s="5" t="str">
        <f>"000707"</f>
        <v>000707</v>
      </c>
      <c r="B604" s="6" t="s">
        <v>781</v>
      </c>
      <c r="C604" s="6" t="s">
        <v>669</v>
      </c>
    </row>
    <row r="605" spans="1:3" ht="20.25" customHeight="1">
      <c r="A605" s="5" t="str">
        <f>"000708"</f>
        <v>000708</v>
      </c>
      <c r="B605" s="6" t="s">
        <v>782</v>
      </c>
      <c r="C605" s="6" t="s">
        <v>244</v>
      </c>
    </row>
    <row r="606" spans="1:3" ht="20.25" customHeight="1">
      <c r="A606" s="10">
        <v>709</v>
      </c>
      <c r="B606" s="11" t="s">
        <v>783</v>
      </c>
      <c r="C606" s="11" t="s">
        <v>784</v>
      </c>
    </row>
    <row r="607" spans="1:3" ht="20.25" customHeight="1">
      <c r="A607" s="5" t="str">
        <f>"000710"</f>
        <v>000710</v>
      </c>
      <c r="B607" s="6" t="s">
        <v>785</v>
      </c>
      <c r="C607" s="6" t="s">
        <v>786</v>
      </c>
    </row>
    <row r="608" spans="1:3" ht="20.25" customHeight="1">
      <c r="A608" s="5" t="str">
        <f>"000711"</f>
        <v>000711</v>
      </c>
      <c r="B608" s="6" t="s">
        <v>787</v>
      </c>
      <c r="C608" s="6" t="s">
        <v>8</v>
      </c>
    </row>
    <row r="609" spans="1:3" ht="20.25" customHeight="1">
      <c r="A609" s="5" t="str">
        <f>"000712"</f>
        <v>000712</v>
      </c>
      <c r="B609" s="6" t="s">
        <v>788</v>
      </c>
      <c r="C609" s="6" t="s">
        <v>317</v>
      </c>
    </row>
    <row r="610" spans="1:3" ht="20.25" customHeight="1">
      <c r="A610" s="5" t="str">
        <f>"000713"</f>
        <v>000713</v>
      </c>
      <c r="B610" s="6" t="s">
        <v>789</v>
      </c>
      <c r="C610" s="6" t="s">
        <v>261</v>
      </c>
    </row>
    <row r="611" spans="1:3" ht="20.25" customHeight="1">
      <c r="A611" s="5" t="str">
        <f>"000715"</f>
        <v>000715</v>
      </c>
      <c r="B611" s="6" t="s">
        <v>790</v>
      </c>
      <c r="C611" s="6" t="s">
        <v>452</v>
      </c>
    </row>
    <row r="612" spans="1:3" ht="20.25" customHeight="1">
      <c r="A612" s="15">
        <v>716</v>
      </c>
      <c r="B612" s="16" t="s">
        <v>791</v>
      </c>
      <c r="C612" s="16" t="s">
        <v>317</v>
      </c>
    </row>
    <row r="613" spans="1:3" ht="20.25" customHeight="1">
      <c r="A613" s="15">
        <v>717</v>
      </c>
      <c r="B613" s="16" t="s">
        <v>792</v>
      </c>
      <c r="C613" s="16" t="s">
        <v>147</v>
      </c>
    </row>
    <row r="614" spans="1:3" ht="20.25" customHeight="1">
      <c r="A614" s="5" t="str">
        <f>"000718"</f>
        <v>000718</v>
      </c>
      <c r="B614" s="6" t="s">
        <v>793</v>
      </c>
      <c r="C614" s="6" t="s">
        <v>189</v>
      </c>
    </row>
    <row r="615" spans="1:3" ht="20.25" customHeight="1">
      <c r="A615" s="5" t="str">
        <f>"000719"</f>
        <v>000719</v>
      </c>
      <c r="B615" s="6" t="s">
        <v>794</v>
      </c>
      <c r="C615" s="6" t="s">
        <v>431</v>
      </c>
    </row>
    <row r="616" spans="1:3" ht="20.25" customHeight="1">
      <c r="A616" s="5" t="str">
        <f>"000720"</f>
        <v>000720</v>
      </c>
      <c r="B616" s="6" t="s">
        <v>795</v>
      </c>
      <c r="C616" s="6" t="s">
        <v>139</v>
      </c>
    </row>
    <row r="617" spans="1:3" ht="20.25" customHeight="1">
      <c r="A617" s="5" t="str">
        <f>"000721"</f>
        <v>000721</v>
      </c>
      <c r="B617" s="6" t="s">
        <v>796</v>
      </c>
      <c r="C617" s="6" t="s">
        <v>10</v>
      </c>
    </row>
    <row r="618" spans="1:3" ht="20.25" customHeight="1">
      <c r="A618" s="5" t="str">
        <f>"000722"</f>
        <v>000722</v>
      </c>
      <c r="B618" s="6" t="s">
        <v>797</v>
      </c>
      <c r="C618" s="6" t="s">
        <v>10</v>
      </c>
    </row>
    <row r="619" spans="1:3" ht="20.25" customHeight="1">
      <c r="A619" s="5" t="str">
        <f>"000723"</f>
        <v>000723</v>
      </c>
      <c r="B619" s="6" t="s">
        <v>798</v>
      </c>
      <c r="C619" s="6" t="s">
        <v>10</v>
      </c>
    </row>
    <row r="620" spans="1:3" ht="20.25" customHeight="1">
      <c r="A620" s="5" t="str">
        <f>"000725"</f>
        <v>000725</v>
      </c>
      <c r="B620" s="6" t="s">
        <v>799</v>
      </c>
      <c r="C620" s="6" t="s">
        <v>10</v>
      </c>
    </row>
    <row r="621" spans="1:3" ht="20.25" customHeight="1">
      <c r="A621" s="5" t="str">
        <f>"000726"</f>
        <v>000726</v>
      </c>
      <c r="B621" s="6" t="s">
        <v>800</v>
      </c>
      <c r="C621" s="6" t="s">
        <v>293</v>
      </c>
    </row>
    <row r="622" spans="1:3" ht="20.25" customHeight="1">
      <c r="A622" s="5" t="str">
        <f>"000727"</f>
        <v>000727</v>
      </c>
      <c r="B622" s="6" t="s">
        <v>801</v>
      </c>
      <c r="C622" s="6" t="s">
        <v>802</v>
      </c>
    </row>
    <row r="623" spans="1:3" ht="20.25" customHeight="1">
      <c r="A623" s="5" t="str">
        <f>"000728"</f>
        <v>000728</v>
      </c>
      <c r="B623" s="6" t="s">
        <v>803</v>
      </c>
      <c r="C623" s="6" t="s">
        <v>38</v>
      </c>
    </row>
    <row r="624" spans="1:3" ht="20.25" customHeight="1">
      <c r="A624" s="5" t="str">
        <f>"000729"</f>
        <v>000729</v>
      </c>
      <c r="B624" s="6" t="s">
        <v>804</v>
      </c>
      <c r="C624" s="6" t="s">
        <v>241</v>
      </c>
    </row>
    <row r="625" spans="1:3" ht="20.25" customHeight="1">
      <c r="A625" s="5" t="str">
        <f>"000730"</f>
        <v>000730</v>
      </c>
      <c r="B625" s="6" t="s">
        <v>805</v>
      </c>
      <c r="C625" s="6" t="s">
        <v>452</v>
      </c>
    </row>
    <row r="626" spans="1:3" ht="20.25" customHeight="1">
      <c r="A626" s="5" t="str">
        <f>"000731"</f>
        <v>000731</v>
      </c>
      <c r="B626" s="6" t="s">
        <v>806</v>
      </c>
      <c r="C626" s="6" t="s">
        <v>311</v>
      </c>
    </row>
    <row r="627" spans="1:3" ht="20.25" customHeight="1">
      <c r="A627" s="5" t="str">
        <f>"000732"</f>
        <v>000732</v>
      </c>
      <c r="B627" s="6" t="s">
        <v>807</v>
      </c>
      <c r="C627" s="6" t="s">
        <v>31</v>
      </c>
    </row>
    <row r="628" spans="1:3" ht="20.25" customHeight="1">
      <c r="A628" s="10">
        <v>733</v>
      </c>
      <c r="B628" s="11" t="s">
        <v>808</v>
      </c>
      <c r="C628" s="11" t="s">
        <v>40</v>
      </c>
    </row>
    <row r="629" spans="1:3" ht="20.25" customHeight="1">
      <c r="A629" s="5" t="str">
        <f>"000735"</f>
        <v>000735</v>
      </c>
      <c r="B629" s="6" t="s">
        <v>809</v>
      </c>
      <c r="C629" s="6" t="s">
        <v>384</v>
      </c>
    </row>
    <row r="630" spans="1:3" ht="20.25" customHeight="1">
      <c r="A630" s="5" t="str">
        <f>"000736"</f>
        <v>000736</v>
      </c>
      <c r="B630" s="6" t="s">
        <v>810</v>
      </c>
      <c r="C630" s="6" t="s">
        <v>811</v>
      </c>
    </row>
    <row r="631" spans="1:3" ht="20.25" customHeight="1">
      <c r="A631" s="5" t="str">
        <f>"000738"</f>
        <v>000738</v>
      </c>
      <c r="B631" s="6" t="s">
        <v>812</v>
      </c>
      <c r="C631" s="6" t="s">
        <v>8</v>
      </c>
    </row>
    <row r="632" spans="1:3" ht="20.25" customHeight="1">
      <c r="A632" s="10">
        <v>739</v>
      </c>
      <c r="B632" s="11" t="s">
        <v>813</v>
      </c>
      <c r="C632" s="11" t="s">
        <v>208</v>
      </c>
    </row>
    <row r="633" spans="1:3" ht="20.25" customHeight="1">
      <c r="A633" s="10">
        <v>743</v>
      </c>
      <c r="B633" s="11" t="s">
        <v>814</v>
      </c>
      <c r="C633" s="11" t="s">
        <v>815</v>
      </c>
    </row>
    <row r="634" spans="1:3" ht="20.25" customHeight="1">
      <c r="A634" s="5" t="str">
        <f>"000748"</f>
        <v>000748</v>
      </c>
      <c r="B634" s="6" t="s">
        <v>816</v>
      </c>
      <c r="C634" s="6" t="s">
        <v>213</v>
      </c>
    </row>
    <row r="635" spans="1:3" ht="20.25" customHeight="1">
      <c r="A635" s="10">
        <v>749</v>
      </c>
      <c r="B635" s="11" t="s">
        <v>817</v>
      </c>
      <c r="C635" s="11" t="s">
        <v>818</v>
      </c>
    </row>
    <row r="636" spans="1:3" ht="20.25" customHeight="1">
      <c r="A636" s="5" t="str">
        <f>"000750"</f>
        <v>000750</v>
      </c>
      <c r="B636" s="6" t="s">
        <v>819</v>
      </c>
      <c r="C636" s="6" t="s">
        <v>40</v>
      </c>
    </row>
    <row r="637" spans="1:3" ht="20.25" customHeight="1">
      <c r="A637" s="5" t="str">
        <f>"000751"</f>
        <v>000751</v>
      </c>
      <c r="B637" s="6" t="s">
        <v>820</v>
      </c>
      <c r="C637" s="6" t="s">
        <v>142</v>
      </c>
    </row>
    <row r="638" spans="1:3" ht="20.25" customHeight="1">
      <c r="A638" s="5" t="str">
        <f>"000752"</f>
        <v>000752</v>
      </c>
      <c r="B638" s="6" t="s">
        <v>821</v>
      </c>
      <c r="C638" s="6" t="s">
        <v>10</v>
      </c>
    </row>
    <row r="639" spans="1:3" ht="20.25" customHeight="1">
      <c r="A639" s="10">
        <v>753</v>
      </c>
      <c r="B639" s="11" t="s">
        <v>822</v>
      </c>
      <c r="C639" s="11" t="s">
        <v>217</v>
      </c>
    </row>
    <row r="640" spans="1:3" ht="20.25" customHeight="1">
      <c r="A640" s="29">
        <v>755</v>
      </c>
      <c r="B640" s="40" t="s">
        <v>823</v>
      </c>
      <c r="C640" s="40" t="s">
        <v>646</v>
      </c>
    </row>
    <row r="641" spans="1:3" ht="20.25" customHeight="1">
      <c r="A641" s="15">
        <v>756</v>
      </c>
      <c r="B641" s="16" t="s">
        <v>824</v>
      </c>
      <c r="C641" s="16" t="s">
        <v>825</v>
      </c>
    </row>
    <row r="642" spans="1:3" ht="20.25" customHeight="1">
      <c r="A642" s="5" t="str">
        <f>"000757"</f>
        <v>000757</v>
      </c>
      <c r="B642" s="6" t="s">
        <v>826</v>
      </c>
      <c r="C642" s="6" t="s">
        <v>241</v>
      </c>
    </row>
    <row r="643" spans="1:3" ht="20.25" customHeight="1">
      <c r="A643" s="5" t="str">
        <f>"000758"</f>
        <v>000758</v>
      </c>
      <c r="B643" s="6" t="s">
        <v>827</v>
      </c>
      <c r="C643" s="6" t="s">
        <v>94</v>
      </c>
    </row>
    <row r="644" spans="1:3" ht="20.25" customHeight="1">
      <c r="A644" s="5" t="str">
        <f>"000759"</f>
        <v>000759</v>
      </c>
      <c r="B644" s="6" t="s">
        <v>828</v>
      </c>
      <c r="C644" s="6" t="s">
        <v>238</v>
      </c>
    </row>
    <row r="645" spans="1:3" ht="20.25" customHeight="1">
      <c r="A645" s="5" t="str">
        <f>"000760"</f>
        <v>000760</v>
      </c>
      <c r="B645" s="6" t="s">
        <v>829</v>
      </c>
      <c r="C645" s="6" t="s">
        <v>830</v>
      </c>
    </row>
    <row r="646" spans="1:3" ht="20.25" customHeight="1">
      <c r="A646" s="5" t="str">
        <f>"000761"</f>
        <v>000761</v>
      </c>
      <c r="B646" s="6" t="s">
        <v>831</v>
      </c>
      <c r="C646" s="6" t="s">
        <v>40</v>
      </c>
    </row>
    <row r="647" spans="1:3" ht="20.25" customHeight="1">
      <c r="A647" s="5" t="str">
        <f>"000762"</f>
        <v>000762</v>
      </c>
      <c r="B647" s="6" t="s">
        <v>832</v>
      </c>
      <c r="C647" s="6" t="s">
        <v>290</v>
      </c>
    </row>
    <row r="648" spans="1:3" ht="20.25" customHeight="1">
      <c r="A648" s="5" t="str">
        <f>"000763"</f>
        <v>000763</v>
      </c>
      <c r="B648" s="6" t="s">
        <v>833</v>
      </c>
      <c r="C648" s="6" t="s">
        <v>830</v>
      </c>
    </row>
    <row r="649" spans="1:3" ht="20.25" customHeight="1">
      <c r="A649" s="5" t="str">
        <f>"000765"</f>
        <v>000765</v>
      </c>
      <c r="B649" s="6" t="s">
        <v>834</v>
      </c>
      <c r="C649" s="6" t="s">
        <v>147</v>
      </c>
    </row>
    <row r="650" spans="1:3" ht="20.25" customHeight="1">
      <c r="A650" s="5" t="str">
        <f>"000766"</f>
        <v>000766</v>
      </c>
      <c r="B650" s="6" t="s">
        <v>835</v>
      </c>
      <c r="C650" s="6" t="s">
        <v>224</v>
      </c>
    </row>
    <row r="651" spans="1:3" ht="20.25" customHeight="1">
      <c r="A651" s="115" t="s">
        <v>836</v>
      </c>
      <c r="B651" s="28" t="s">
        <v>837</v>
      </c>
      <c r="C651" s="28" t="s">
        <v>838</v>
      </c>
    </row>
    <row r="652" spans="1:3" ht="20.25" customHeight="1">
      <c r="A652" s="5" t="str">
        <f>"000768"</f>
        <v>000768</v>
      </c>
      <c r="B652" s="6" t="s">
        <v>839</v>
      </c>
      <c r="C652" s="6" t="s">
        <v>97</v>
      </c>
    </row>
    <row r="653" spans="1:3" ht="20.25" customHeight="1">
      <c r="A653" s="5" t="str">
        <f>"000769"</f>
        <v>000769</v>
      </c>
      <c r="B653" s="6" t="s">
        <v>840</v>
      </c>
      <c r="C653" s="6" t="s">
        <v>665</v>
      </c>
    </row>
    <row r="654" spans="1:3" ht="20.25" customHeight="1">
      <c r="A654" s="41">
        <v>770</v>
      </c>
      <c r="B654" s="42" t="s">
        <v>841</v>
      </c>
      <c r="C654" s="42" t="s">
        <v>317</v>
      </c>
    </row>
    <row r="655" spans="1:3" ht="20.25" customHeight="1">
      <c r="A655" s="5" t="str">
        <f>"000771"</f>
        <v>000771</v>
      </c>
      <c r="B655" s="6" t="s">
        <v>842</v>
      </c>
      <c r="C655" s="6" t="s">
        <v>10</v>
      </c>
    </row>
    <row r="656" spans="1:3" ht="20.25" customHeight="1">
      <c r="A656" s="5" t="str">
        <f>"000772"</f>
        <v>000772</v>
      </c>
      <c r="B656" s="6" t="s">
        <v>843</v>
      </c>
      <c r="C656" s="6" t="s">
        <v>16</v>
      </c>
    </row>
    <row r="657" spans="1:3" ht="20.25" customHeight="1">
      <c r="A657" s="5" t="str">
        <f>"000773"</f>
        <v>000773</v>
      </c>
      <c r="B657" s="6" t="s">
        <v>844</v>
      </c>
      <c r="C657" s="6" t="s">
        <v>147</v>
      </c>
    </row>
    <row r="658" spans="1:3" ht="20.25" customHeight="1">
      <c r="A658" s="5" t="str">
        <f>"000774"</f>
        <v>000774</v>
      </c>
      <c r="B658" s="6" t="s">
        <v>845</v>
      </c>
      <c r="C658" s="6" t="s">
        <v>8</v>
      </c>
    </row>
    <row r="659" spans="1:3" ht="20.25" customHeight="1">
      <c r="A659" s="10">
        <v>775</v>
      </c>
      <c r="B659" s="11" t="s">
        <v>846</v>
      </c>
      <c r="C659" s="11" t="s">
        <v>285</v>
      </c>
    </row>
    <row r="660" spans="1:3" ht="20.25" customHeight="1">
      <c r="A660" s="29">
        <v>776</v>
      </c>
      <c r="B660" s="11" t="s">
        <v>847</v>
      </c>
      <c r="C660" s="11" t="s">
        <v>277</v>
      </c>
    </row>
    <row r="661" spans="1:3" ht="20.25" customHeight="1">
      <c r="A661" s="5" t="str">
        <f>"000777"</f>
        <v>000777</v>
      </c>
      <c r="B661" s="6" t="s">
        <v>848</v>
      </c>
      <c r="C661" s="6" t="s">
        <v>12</v>
      </c>
    </row>
    <row r="662" spans="1:3" ht="20.25" customHeight="1">
      <c r="A662" s="5" t="str">
        <f>"000778"</f>
        <v>000778</v>
      </c>
      <c r="B662" s="6" t="s">
        <v>849</v>
      </c>
      <c r="C662" s="6" t="s">
        <v>285</v>
      </c>
    </row>
    <row r="663" spans="1:3" ht="20.25" customHeight="1">
      <c r="A663" s="5" t="str">
        <f>"000779"</f>
        <v>000779</v>
      </c>
      <c r="B663" s="6" t="s">
        <v>850</v>
      </c>
      <c r="C663" s="6" t="s">
        <v>56</v>
      </c>
    </row>
    <row r="664" spans="1:3" ht="20.25" customHeight="1">
      <c r="A664" s="5" t="str">
        <f>"000780"</f>
        <v>000780</v>
      </c>
      <c r="B664" s="6" t="s">
        <v>851</v>
      </c>
      <c r="C664" s="6" t="s">
        <v>695</v>
      </c>
    </row>
    <row r="665" spans="1:3" ht="20.25" customHeight="1">
      <c r="A665" s="5" t="str">
        <f>"000781"</f>
        <v>000781</v>
      </c>
      <c r="B665" s="6" t="s">
        <v>852</v>
      </c>
      <c r="C665" s="6" t="s">
        <v>311</v>
      </c>
    </row>
    <row r="666" spans="1:3" ht="20.25" customHeight="1">
      <c r="A666" s="5" t="str">
        <f>"000782"</f>
        <v>000782</v>
      </c>
      <c r="B666" s="6" t="s">
        <v>853</v>
      </c>
      <c r="C666" s="6" t="s">
        <v>285</v>
      </c>
    </row>
    <row r="667" spans="1:3" ht="20.25" customHeight="1">
      <c r="A667" s="5" t="str">
        <f>"000783"</f>
        <v>000783</v>
      </c>
      <c r="B667" s="6" t="s">
        <v>854</v>
      </c>
      <c r="C667" s="6" t="s">
        <v>10</v>
      </c>
    </row>
    <row r="668" spans="1:3" ht="20.25" customHeight="1">
      <c r="A668" s="5" t="str">
        <f>"000785"</f>
        <v>000785</v>
      </c>
      <c r="B668" s="6" t="s">
        <v>855</v>
      </c>
      <c r="C668" s="6" t="s">
        <v>10</v>
      </c>
    </row>
    <row r="669" spans="1:3" ht="20.25" customHeight="1">
      <c r="A669" s="29">
        <v>786</v>
      </c>
      <c r="B669" s="30" t="s">
        <v>856</v>
      </c>
      <c r="C669" s="30" t="s">
        <v>857</v>
      </c>
    </row>
    <row r="670" spans="1:3" ht="20.25" customHeight="1">
      <c r="A670" s="5" t="str">
        <f>"000787"</f>
        <v>000787</v>
      </c>
      <c r="B670" s="6" t="s">
        <v>858</v>
      </c>
      <c r="C670" s="6" t="s">
        <v>142</v>
      </c>
    </row>
    <row r="671" spans="1:3" ht="20.25" customHeight="1">
      <c r="A671" s="5" t="str">
        <f>"000788"</f>
        <v>000788</v>
      </c>
      <c r="B671" s="6" t="s">
        <v>859</v>
      </c>
      <c r="C671" s="6" t="s">
        <v>285</v>
      </c>
    </row>
    <row r="672" spans="1:3" ht="20.25" customHeight="1">
      <c r="A672" s="5" t="str">
        <f>"000789"</f>
        <v>000789</v>
      </c>
      <c r="B672" s="6" t="s">
        <v>860</v>
      </c>
      <c r="C672" s="6" t="s">
        <v>38</v>
      </c>
    </row>
    <row r="673" spans="1:3" ht="20.25" customHeight="1">
      <c r="A673" s="5" t="str">
        <f>"000790"</f>
        <v>000790</v>
      </c>
      <c r="B673" s="6" t="s">
        <v>861</v>
      </c>
      <c r="C673" s="6" t="s">
        <v>244</v>
      </c>
    </row>
    <row r="674" spans="1:3" ht="20.25" customHeight="1">
      <c r="A674" s="10">
        <v>791</v>
      </c>
      <c r="B674" s="11" t="s">
        <v>862</v>
      </c>
      <c r="C674" s="11" t="s">
        <v>38</v>
      </c>
    </row>
    <row r="675" spans="1:3" ht="20.25" customHeight="1">
      <c r="A675" s="10">
        <v>792</v>
      </c>
      <c r="B675" s="11" t="s">
        <v>863</v>
      </c>
      <c r="C675" s="11" t="s">
        <v>38</v>
      </c>
    </row>
    <row r="676" spans="1:3" ht="20.25" customHeight="1">
      <c r="A676" s="10">
        <v>793</v>
      </c>
      <c r="B676" s="11" t="s">
        <v>864</v>
      </c>
      <c r="C676" s="11" t="s">
        <v>181</v>
      </c>
    </row>
    <row r="677" spans="1:3" ht="20.25" customHeight="1">
      <c r="A677" s="5" t="str">
        <f>"000795"</f>
        <v>000795</v>
      </c>
      <c r="B677" s="6" t="s">
        <v>865</v>
      </c>
      <c r="C677" s="6" t="s">
        <v>244</v>
      </c>
    </row>
    <row r="678" spans="1:3" ht="20.25" customHeight="1">
      <c r="A678" s="10">
        <v>796</v>
      </c>
      <c r="B678" s="11" t="s">
        <v>866</v>
      </c>
      <c r="C678" s="11" t="s">
        <v>38</v>
      </c>
    </row>
    <row r="679" spans="1:3" ht="20.25" customHeight="1">
      <c r="A679" s="5" t="str">
        <f>"000797"</f>
        <v>000797</v>
      </c>
      <c r="B679" s="6" t="s">
        <v>867</v>
      </c>
      <c r="C679" s="6" t="s">
        <v>317</v>
      </c>
    </row>
    <row r="680" spans="1:3" ht="20.25" customHeight="1">
      <c r="A680" s="5" t="str">
        <f>"000798"</f>
        <v>000798</v>
      </c>
      <c r="B680" s="6" t="s">
        <v>868</v>
      </c>
      <c r="C680" s="6" t="s">
        <v>169</v>
      </c>
    </row>
    <row r="681" spans="1:3" ht="20.25" customHeight="1">
      <c r="A681" s="5" t="str">
        <f>"000799"</f>
        <v>000799</v>
      </c>
      <c r="B681" s="6" t="s">
        <v>869</v>
      </c>
      <c r="C681" s="6" t="s">
        <v>870</v>
      </c>
    </row>
    <row r="682" spans="1:3" ht="20.25" customHeight="1">
      <c r="A682" s="10">
        <v>800</v>
      </c>
      <c r="B682" s="11" t="s">
        <v>871</v>
      </c>
      <c r="C682" s="11" t="s">
        <v>872</v>
      </c>
    </row>
    <row r="683" spans="1:3" ht="20.25" customHeight="1">
      <c r="A683" s="5" t="str">
        <f>"000801"</f>
        <v>000801</v>
      </c>
      <c r="B683" s="6" t="s">
        <v>873</v>
      </c>
      <c r="C683" s="6" t="s">
        <v>293</v>
      </c>
    </row>
    <row r="684" spans="1:3" ht="20.25" customHeight="1">
      <c r="A684" s="43" t="str">
        <f>"000802"</f>
        <v>000802</v>
      </c>
      <c r="B684" s="44" t="s">
        <v>874</v>
      </c>
      <c r="C684" s="44" t="s">
        <v>38</v>
      </c>
    </row>
    <row r="685" spans="1:3" ht="20.25" customHeight="1">
      <c r="A685" s="5" t="str">
        <f>"000803"</f>
        <v>000803</v>
      </c>
      <c r="B685" s="6" t="s">
        <v>875</v>
      </c>
      <c r="C685" s="6" t="s">
        <v>34</v>
      </c>
    </row>
    <row r="686" spans="1:3" ht="20.25" customHeight="1">
      <c r="A686" s="10">
        <v>805</v>
      </c>
      <c r="B686" s="11" t="s">
        <v>876</v>
      </c>
      <c r="C686" s="11" t="s">
        <v>877</v>
      </c>
    </row>
    <row r="687" spans="1:3" ht="20.25" customHeight="1">
      <c r="A687" s="5" t="str">
        <f>"000806"</f>
        <v>000806</v>
      </c>
      <c r="B687" s="6" t="s">
        <v>878</v>
      </c>
      <c r="C687" s="6" t="s">
        <v>94</v>
      </c>
    </row>
    <row r="688" spans="1:3" ht="20.25" customHeight="1">
      <c r="A688" s="5" t="str">
        <f>"000807"</f>
        <v>000807</v>
      </c>
      <c r="B688" s="6" t="s">
        <v>879</v>
      </c>
      <c r="C688" s="6" t="s">
        <v>10</v>
      </c>
    </row>
    <row r="689" spans="1:3" ht="20.25" customHeight="1">
      <c r="A689" s="5" t="str">
        <f>"000808"</f>
        <v>000808</v>
      </c>
      <c r="B689" s="6" t="s">
        <v>880</v>
      </c>
      <c r="C689" s="6" t="s">
        <v>38</v>
      </c>
    </row>
    <row r="690" spans="1:3" ht="20.25" customHeight="1">
      <c r="A690" s="5" t="str">
        <f>"000809"</f>
        <v>000809</v>
      </c>
      <c r="B690" s="6" t="s">
        <v>881</v>
      </c>
      <c r="C690" s="6" t="s">
        <v>275</v>
      </c>
    </row>
    <row r="691" spans="1:3" ht="20.25" customHeight="1">
      <c r="A691" s="5" t="str">
        <f>"000810"</f>
        <v>000810</v>
      </c>
      <c r="B691" s="6" t="s">
        <v>882</v>
      </c>
      <c r="C691" s="6" t="s">
        <v>317</v>
      </c>
    </row>
    <row r="692" spans="1:3" ht="20.25" customHeight="1">
      <c r="A692" s="5" t="str">
        <f>"000811"</f>
        <v>000811</v>
      </c>
      <c r="B692" s="6" t="s">
        <v>883</v>
      </c>
      <c r="C692" s="6" t="s">
        <v>10</v>
      </c>
    </row>
    <row r="693" spans="1:3" ht="20.25" customHeight="1">
      <c r="A693" s="5" t="str">
        <f>"000812"</f>
        <v>000812</v>
      </c>
      <c r="B693" s="6" t="s">
        <v>884</v>
      </c>
      <c r="C693" s="6" t="s">
        <v>185</v>
      </c>
    </row>
    <row r="694" spans="1:3" ht="20.25" customHeight="1">
      <c r="A694" s="10">
        <v>813</v>
      </c>
      <c r="B694" s="11" t="s">
        <v>885</v>
      </c>
      <c r="C694" s="11" t="s">
        <v>241</v>
      </c>
    </row>
    <row r="695" spans="1:3" ht="20.25" customHeight="1">
      <c r="A695" s="5" t="str">
        <f>"000815"</f>
        <v>000815</v>
      </c>
      <c r="B695" s="6" t="s">
        <v>886</v>
      </c>
      <c r="C695" s="6" t="s">
        <v>31</v>
      </c>
    </row>
    <row r="696" spans="1:3" ht="20.25" customHeight="1">
      <c r="A696" s="5" t="str">
        <f>"000816"</f>
        <v>000816</v>
      </c>
      <c r="B696" s="6" t="s">
        <v>887</v>
      </c>
      <c r="C696" s="6" t="s">
        <v>586</v>
      </c>
    </row>
    <row r="697" spans="1:3" ht="20.25" customHeight="1">
      <c r="A697" s="5" t="str">
        <f>"000817"</f>
        <v>000817</v>
      </c>
      <c r="B697" s="6" t="s">
        <v>888</v>
      </c>
      <c r="C697" s="6" t="s">
        <v>889</v>
      </c>
    </row>
    <row r="698" spans="1:3" ht="20.25" customHeight="1">
      <c r="A698" s="5" t="str">
        <f>"000818"</f>
        <v>000818</v>
      </c>
      <c r="B698" s="6" t="s">
        <v>890</v>
      </c>
      <c r="C698" s="6" t="s">
        <v>891</v>
      </c>
    </row>
    <row r="699" spans="1:3" ht="20.25" customHeight="1">
      <c r="A699" s="5" t="str">
        <f>"000819"</f>
        <v>000819</v>
      </c>
      <c r="B699" s="6" t="s">
        <v>892</v>
      </c>
      <c r="C699" s="6" t="s">
        <v>343</v>
      </c>
    </row>
    <row r="700" spans="1:3" ht="20.25" customHeight="1">
      <c r="A700" s="5" t="str">
        <f>"000820"</f>
        <v>000820</v>
      </c>
      <c r="B700" s="6" t="s">
        <v>893</v>
      </c>
      <c r="C700" s="6" t="s">
        <v>34</v>
      </c>
    </row>
    <row r="701" spans="1:3" ht="20.25" customHeight="1">
      <c r="A701" s="5" t="str">
        <f>"000821"</f>
        <v>000821</v>
      </c>
      <c r="B701" s="6" t="s">
        <v>894</v>
      </c>
      <c r="C701" s="6" t="s">
        <v>10</v>
      </c>
    </row>
    <row r="702" spans="1:3" ht="20.25" customHeight="1">
      <c r="A702" s="5" t="str">
        <f>"000822"</f>
        <v>000822</v>
      </c>
      <c r="B702" s="6" t="s">
        <v>895</v>
      </c>
      <c r="C702" s="6" t="s">
        <v>10</v>
      </c>
    </row>
    <row r="703" spans="1:3" ht="20.25" customHeight="1">
      <c r="A703" s="5" t="str">
        <f>"000823"</f>
        <v>000823</v>
      </c>
      <c r="B703" s="6" t="s">
        <v>896</v>
      </c>
      <c r="C703" s="6" t="s">
        <v>10</v>
      </c>
    </row>
    <row r="704" spans="1:3" ht="20.25" customHeight="1">
      <c r="A704" s="5" t="str">
        <f>"000825"</f>
        <v>000825</v>
      </c>
      <c r="B704" s="6" t="s">
        <v>897</v>
      </c>
      <c r="C704" s="6" t="s">
        <v>24</v>
      </c>
    </row>
    <row r="705" spans="1:3" ht="20.25" customHeight="1">
      <c r="A705" s="5" t="str">
        <f>"000826"</f>
        <v>000826</v>
      </c>
      <c r="B705" s="6" t="s">
        <v>898</v>
      </c>
      <c r="C705" s="6" t="s">
        <v>69</v>
      </c>
    </row>
    <row r="706" spans="1:3" ht="20.25" customHeight="1">
      <c r="A706" s="10">
        <v>827</v>
      </c>
      <c r="B706" s="11" t="s">
        <v>899</v>
      </c>
      <c r="C706" s="11" t="s">
        <v>900</v>
      </c>
    </row>
    <row r="707" spans="1:3" ht="20.25" customHeight="1">
      <c r="A707" s="5" t="str">
        <f>"000828"</f>
        <v>000828</v>
      </c>
      <c r="B707" s="6" t="s">
        <v>901</v>
      </c>
      <c r="C707" s="6" t="s">
        <v>8</v>
      </c>
    </row>
    <row r="708" spans="1:3" ht="20.25" customHeight="1">
      <c r="A708" s="10">
        <v>829</v>
      </c>
      <c r="B708" s="11" t="s">
        <v>902</v>
      </c>
      <c r="C708" s="11" t="s">
        <v>20</v>
      </c>
    </row>
    <row r="709" spans="1:3" ht="20.25" customHeight="1">
      <c r="A709" s="5" t="str">
        <f>"000830"</f>
        <v>000830</v>
      </c>
      <c r="B709" s="6" t="s">
        <v>903</v>
      </c>
      <c r="C709" s="6" t="s">
        <v>139</v>
      </c>
    </row>
    <row r="710" spans="1:3" ht="20.25" customHeight="1">
      <c r="A710" s="10">
        <v>831</v>
      </c>
      <c r="B710" s="11" t="s">
        <v>904</v>
      </c>
      <c r="C710" s="11" t="s">
        <v>10</v>
      </c>
    </row>
    <row r="711" spans="1:3" ht="20.25" customHeight="1">
      <c r="A711" s="5" t="str">
        <f>"000832"</f>
        <v>000832</v>
      </c>
      <c r="B711" s="6" t="s">
        <v>905</v>
      </c>
      <c r="C711" s="6" t="s">
        <v>8</v>
      </c>
    </row>
    <row r="712" spans="1:3" ht="20.25" customHeight="1">
      <c r="A712" s="5" t="str">
        <f>"000833"</f>
        <v>000833</v>
      </c>
      <c r="B712" s="6" t="s">
        <v>906</v>
      </c>
      <c r="C712" s="6" t="s">
        <v>31</v>
      </c>
    </row>
    <row r="713" spans="1:3" ht="20.25" customHeight="1">
      <c r="A713" s="5" t="str">
        <f>"000835"</f>
        <v>000835</v>
      </c>
      <c r="B713" s="6" t="s">
        <v>907</v>
      </c>
      <c r="C713" s="6" t="s">
        <v>261</v>
      </c>
    </row>
    <row r="714" spans="1:3" ht="20.25" customHeight="1">
      <c r="A714" s="10">
        <v>836</v>
      </c>
      <c r="B714" s="11" t="s">
        <v>908</v>
      </c>
      <c r="C714" s="11" t="s">
        <v>909</v>
      </c>
    </row>
    <row r="715" spans="1:3" ht="20.25" customHeight="1">
      <c r="A715" s="5" t="str">
        <f>"000838"</f>
        <v>000838</v>
      </c>
      <c r="B715" s="6" t="s">
        <v>910</v>
      </c>
      <c r="C715" s="6" t="s">
        <v>48</v>
      </c>
    </row>
    <row r="716" spans="1:3" ht="20.25" customHeight="1">
      <c r="A716" s="10">
        <v>839</v>
      </c>
      <c r="B716" s="11" t="s">
        <v>911</v>
      </c>
      <c r="C716" s="11" t="s">
        <v>429</v>
      </c>
    </row>
    <row r="717" spans="1:3" ht="20.25" customHeight="1">
      <c r="A717" s="5" t="str">
        <f>"000845"</f>
        <v>000845</v>
      </c>
      <c r="B717" s="6" t="s">
        <v>912</v>
      </c>
      <c r="C717" s="6" t="s">
        <v>293</v>
      </c>
    </row>
    <row r="718" spans="1:3" ht="20.25" customHeight="1">
      <c r="A718" s="1">
        <v>846</v>
      </c>
      <c r="B718" s="12" t="s">
        <v>913</v>
      </c>
      <c r="C718" s="12" t="s">
        <v>38</v>
      </c>
    </row>
    <row r="719" spans="1:3" ht="20.25" customHeight="1">
      <c r="A719" s="5" t="str">
        <f>"000849"</f>
        <v>000849</v>
      </c>
      <c r="B719" s="6" t="s">
        <v>914</v>
      </c>
      <c r="C719" s="6" t="s">
        <v>24</v>
      </c>
    </row>
    <row r="720" spans="1:3" ht="20.25" customHeight="1">
      <c r="A720" s="10">
        <v>850</v>
      </c>
      <c r="B720" s="11" t="s">
        <v>915</v>
      </c>
      <c r="C720" s="11" t="s">
        <v>815</v>
      </c>
    </row>
    <row r="721" spans="1:3" ht="20.25" customHeight="1">
      <c r="A721" s="10">
        <v>851</v>
      </c>
      <c r="B721" s="11" t="s">
        <v>916</v>
      </c>
      <c r="C721" s="11" t="s">
        <v>69</v>
      </c>
    </row>
    <row r="722" spans="1:3" ht="20.25" customHeight="1">
      <c r="A722" s="10">
        <v>853</v>
      </c>
      <c r="B722" s="11" t="s">
        <v>917</v>
      </c>
      <c r="C722" s="11" t="s">
        <v>213</v>
      </c>
    </row>
    <row r="723" spans="1:3" ht="20.25" customHeight="1">
      <c r="A723" s="5" t="str">
        <f>"000854"</f>
        <v>000854</v>
      </c>
      <c r="B723" s="6" t="s">
        <v>918</v>
      </c>
      <c r="C723" s="6" t="s">
        <v>384</v>
      </c>
    </row>
    <row r="724" spans="1:3" ht="20.25" customHeight="1">
      <c r="A724" s="5" t="str">
        <f>"000855"</f>
        <v>000855</v>
      </c>
      <c r="B724" s="6" t="s">
        <v>919</v>
      </c>
      <c r="C724" s="6" t="s">
        <v>161</v>
      </c>
    </row>
    <row r="725" spans="1:3" ht="20.25" customHeight="1">
      <c r="A725" s="10">
        <v>856</v>
      </c>
      <c r="B725" s="11" t="s">
        <v>920</v>
      </c>
      <c r="C725" s="11" t="s">
        <v>14</v>
      </c>
    </row>
    <row r="726" spans="1:3" ht="20.25" customHeight="1">
      <c r="A726" s="5" t="str">
        <f>"000857"</f>
        <v>000857</v>
      </c>
      <c r="B726" s="6" t="s">
        <v>921</v>
      </c>
      <c r="C726" s="6" t="s">
        <v>31</v>
      </c>
    </row>
    <row r="727" spans="1:3" ht="20.25" customHeight="1">
      <c r="A727" s="5" t="str">
        <f>"000858"</f>
        <v>000858</v>
      </c>
      <c r="B727" s="6" t="s">
        <v>922</v>
      </c>
      <c r="C727" s="6" t="s">
        <v>34</v>
      </c>
    </row>
    <row r="728" spans="1:3" ht="20.25" customHeight="1">
      <c r="A728" s="5" t="str">
        <f>"000859"</f>
        <v>000859</v>
      </c>
      <c r="B728" s="6" t="s">
        <v>923</v>
      </c>
      <c r="C728" s="6" t="s">
        <v>285</v>
      </c>
    </row>
    <row r="729" spans="1:3" ht="20.25" customHeight="1">
      <c r="A729" s="5" t="str">
        <f>"000860"</f>
        <v>000860</v>
      </c>
      <c r="B729" s="6" t="s">
        <v>924</v>
      </c>
      <c r="C729" s="6" t="s">
        <v>10</v>
      </c>
    </row>
    <row r="730" spans="1:3" ht="20.25" customHeight="1">
      <c r="A730" s="116" t="s">
        <v>925</v>
      </c>
      <c r="B730" s="46" t="s">
        <v>926</v>
      </c>
      <c r="C730" s="46" t="s">
        <v>317</v>
      </c>
    </row>
    <row r="731" spans="1:3" ht="20.25" customHeight="1">
      <c r="A731" s="5" t="str">
        <f>"000862"</f>
        <v>000862</v>
      </c>
      <c r="B731" s="6" t="s">
        <v>927</v>
      </c>
      <c r="C731" s="6" t="s">
        <v>928</v>
      </c>
    </row>
    <row r="732" spans="1:3" ht="20.25" customHeight="1">
      <c r="A732" s="5" t="str">
        <f>"000863"</f>
        <v>000863</v>
      </c>
      <c r="B732" s="6" t="s">
        <v>929</v>
      </c>
      <c r="C732" s="6" t="s">
        <v>94</v>
      </c>
    </row>
    <row r="733" spans="1:3" ht="20.25" customHeight="1">
      <c r="A733" s="15">
        <v>865</v>
      </c>
      <c r="B733" s="47" t="s">
        <v>930</v>
      </c>
      <c r="C733" s="16" t="s">
        <v>891</v>
      </c>
    </row>
    <row r="734" spans="1:3" ht="20.25" customHeight="1">
      <c r="A734" s="10">
        <v>866</v>
      </c>
      <c r="B734" s="11" t="s">
        <v>931</v>
      </c>
      <c r="C734" s="11" t="s">
        <v>48</v>
      </c>
    </row>
    <row r="735" spans="1:3" ht="20.25" customHeight="1">
      <c r="A735" s="10">
        <v>867</v>
      </c>
      <c r="B735" s="11" t="s">
        <v>932</v>
      </c>
      <c r="C735" s="11" t="s">
        <v>38</v>
      </c>
    </row>
    <row r="736" spans="1:3" ht="20.25" customHeight="1">
      <c r="A736" s="22">
        <v>868</v>
      </c>
      <c r="B736" s="23" t="s">
        <v>933</v>
      </c>
      <c r="C736" s="23" t="s">
        <v>934</v>
      </c>
    </row>
    <row r="737" spans="1:3" ht="20.25" customHeight="1">
      <c r="A737" s="22">
        <v>869</v>
      </c>
      <c r="B737" s="23" t="s">
        <v>935</v>
      </c>
      <c r="C737" s="23" t="s">
        <v>217</v>
      </c>
    </row>
    <row r="738" spans="1:3" ht="20.25" customHeight="1">
      <c r="A738" s="5" t="str">
        <f>"000870"</f>
        <v>000870</v>
      </c>
      <c r="B738" s="6" t="s">
        <v>936</v>
      </c>
      <c r="C738" s="6" t="s">
        <v>34</v>
      </c>
    </row>
    <row r="739" spans="1:3" ht="20.25" customHeight="1">
      <c r="A739" s="22">
        <v>871</v>
      </c>
      <c r="B739" s="48" t="s">
        <v>937</v>
      </c>
      <c r="C739" s="48" t="s">
        <v>51</v>
      </c>
    </row>
    <row r="740" spans="1:3" ht="20.25" customHeight="1">
      <c r="A740" s="5" t="str">
        <f>"000872"</f>
        <v>000872</v>
      </c>
      <c r="B740" s="6" t="s">
        <v>938</v>
      </c>
      <c r="C740" s="6" t="s">
        <v>12</v>
      </c>
    </row>
    <row r="741" spans="1:3" ht="20.25" customHeight="1">
      <c r="A741" s="5" t="str">
        <f>"000873"</f>
        <v>000873</v>
      </c>
      <c r="B741" s="6" t="s">
        <v>939</v>
      </c>
      <c r="C741" s="6" t="s">
        <v>8</v>
      </c>
    </row>
    <row r="742" spans="1:3" ht="20.25" customHeight="1">
      <c r="A742" s="5" t="str">
        <f>"000875"</f>
        <v>000875</v>
      </c>
      <c r="B742" s="6" t="s">
        <v>940</v>
      </c>
      <c r="C742" s="6" t="s">
        <v>8</v>
      </c>
    </row>
    <row r="743" spans="1:3" ht="20.25" customHeight="1">
      <c r="A743" s="5" t="str">
        <f>"000876"</f>
        <v>000876</v>
      </c>
      <c r="B743" s="6" t="s">
        <v>941</v>
      </c>
      <c r="C743" s="6" t="s">
        <v>523</v>
      </c>
    </row>
    <row r="744" spans="1:3" ht="20.25" customHeight="1">
      <c r="A744" s="15">
        <v>877</v>
      </c>
      <c r="B744" s="16" t="s">
        <v>942</v>
      </c>
      <c r="C744" s="16" t="s">
        <v>189</v>
      </c>
    </row>
    <row r="745" spans="1:3" ht="20.25" customHeight="1">
      <c r="A745" s="5" t="str">
        <f>"000878"</f>
        <v>000878</v>
      </c>
      <c r="B745" s="6" t="s">
        <v>943</v>
      </c>
      <c r="C745" s="6" t="s">
        <v>16</v>
      </c>
    </row>
    <row r="746" spans="1:3" ht="20.25" customHeight="1">
      <c r="A746" s="10">
        <v>879</v>
      </c>
      <c r="B746" s="11" t="s">
        <v>944</v>
      </c>
      <c r="C746" s="11" t="s">
        <v>12</v>
      </c>
    </row>
    <row r="747" spans="1:3" ht="20.25" customHeight="1">
      <c r="A747" s="5" t="str">
        <f>"000880"</f>
        <v>000880</v>
      </c>
      <c r="B747" s="6" t="s">
        <v>945</v>
      </c>
      <c r="C747" s="6" t="s">
        <v>311</v>
      </c>
    </row>
    <row r="748" spans="1:3" ht="20.25" customHeight="1">
      <c r="A748" s="5" t="str">
        <f>"000881"</f>
        <v>000881</v>
      </c>
      <c r="B748" s="6" t="s">
        <v>946</v>
      </c>
      <c r="C748" s="6" t="s">
        <v>241</v>
      </c>
    </row>
    <row r="749" spans="1:3" ht="20.25" customHeight="1">
      <c r="A749" s="5" t="str">
        <f>"000882"</f>
        <v>000882</v>
      </c>
      <c r="B749" s="6" t="s">
        <v>947</v>
      </c>
      <c r="C749" s="6" t="s">
        <v>311</v>
      </c>
    </row>
    <row r="750" spans="1:3" ht="20.25" customHeight="1">
      <c r="A750" s="5" t="str">
        <f>"000883"</f>
        <v>000883</v>
      </c>
      <c r="B750" s="6" t="s">
        <v>948</v>
      </c>
      <c r="C750" s="6" t="s">
        <v>84</v>
      </c>
    </row>
    <row r="751" spans="1:3" ht="20.25" customHeight="1">
      <c r="A751" s="5" t="str">
        <f>"000885"</f>
        <v>000885</v>
      </c>
      <c r="B751" s="6" t="s">
        <v>949</v>
      </c>
      <c r="C751" s="6" t="s">
        <v>277</v>
      </c>
    </row>
    <row r="752" spans="1:3" ht="20.25" customHeight="1">
      <c r="A752" s="15">
        <v>886</v>
      </c>
      <c r="B752" s="16" t="s">
        <v>950</v>
      </c>
      <c r="C752" s="16" t="s">
        <v>8</v>
      </c>
    </row>
    <row r="753" spans="1:3" ht="20.25" customHeight="1">
      <c r="A753" s="5" t="str">
        <f>"000887"</f>
        <v>000887</v>
      </c>
      <c r="B753" s="6" t="s">
        <v>951</v>
      </c>
      <c r="C753" s="6" t="s">
        <v>187</v>
      </c>
    </row>
    <row r="754" spans="1:3" ht="20.25" customHeight="1">
      <c r="A754" s="15">
        <v>888</v>
      </c>
      <c r="B754" s="16" t="s">
        <v>952</v>
      </c>
      <c r="C754" s="16" t="s">
        <v>56</v>
      </c>
    </row>
    <row r="755" spans="1:3" ht="20.25" customHeight="1">
      <c r="A755" s="15">
        <v>889</v>
      </c>
      <c r="B755" s="16" t="s">
        <v>953</v>
      </c>
      <c r="C755" s="16" t="s">
        <v>954</v>
      </c>
    </row>
    <row r="756" spans="1:3" ht="20.25" customHeight="1">
      <c r="A756" s="5" t="str">
        <f>"000890"</f>
        <v>000890</v>
      </c>
      <c r="B756" s="6" t="s">
        <v>955</v>
      </c>
      <c r="C756" s="6" t="s">
        <v>268</v>
      </c>
    </row>
    <row r="757" spans="1:3" ht="20.25" customHeight="1">
      <c r="A757" s="5" t="str">
        <f>"000891"</f>
        <v>000891</v>
      </c>
      <c r="B757" s="6" t="s">
        <v>956</v>
      </c>
      <c r="C757" s="6" t="s">
        <v>934</v>
      </c>
    </row>
    <row r="758" spans="1:3" ht="20.25" customHeight="1">
      <c r="A758" s="5" t="str">
        <f>"000892"</f>
        <v>000892</v>
      </c>
      <c r="B758" s="6" t="s">
        <v>957</v>
      </c>
      <c r="C758" s="6" t="s">
        <v>54</v>
      </c>
    </row>
    <row r="759" spans="1:3" ht="20.25" customHeight="1">
      <c r="A759" s="5" t="str">
        <f>"000893"</f>
        <v>000893</v>
      </c>
      <c r="B759" s="6" t="s">
        <v>958</v>
      </c>
      <c r="C759" s="6" t="s">
        <v>959</v>
      </c>
    </row>
    <row r="760" spans="1:3" ht="20.25" customHeight="1">
      <c r="A760" s="5" t="str">
        <f>"000894"</f>
        <v>000894</v>
      </c>
      <c r="B760" s="6" t="s">
        <v>960</v>
      </c>
      <c r="C760" s="6" t="s">
        <v>38</v>
      </c>
    </row>
    <row r="761" spans="1:3" ht="20.25" customHeight="1">
      <c r="A761" s="15">
        <v>895</v>
      </c>
      <c r="B761" s="16" t="s">
        <v>961</v>
      </c>
      <c r="C761" s="16" t="s">
        <v>962</v>
      </c>
    </row>
    <row r="762" spans="1:3" ht="20.25" customHeight="1">
      <c r="A762" s="5" t="str">
        <f>"000896"</f>
        <v>000896</v>
      </c>
      <c r="B762" s="6" t="s">
        <v>963</v>
      </c>
      <c r="C762" s="6" t="s">
        <v>376</v>
      </c>
    </row>
    <row r="763" spans="1:3" ht="20.25" customHeight="1">
      <c r="A763" s="5" t="str">
        <f>"000897"</f>
        <v>000897</v>
      </c>
      <c r="B763" s="6" t="s">
        <v>964</v>
      </c>
      <c r="C763" s="6" t="s">
        <v>965</v>
      </c>
    </row>
    <row r="764" spans="1:3" ht="20.25" customHeight="1">
      <c r="A764" s="5" t="str">
        <f>"000898"</f>
        <v>000898</v>
      </c>
      <c r="B764" s="6" t="s">
        <v>966</v>
      </c>
      <c r="C764" s="6" t="s">
        <v>94</v>
      </c>
    </row>
    <row r="765" spans="1:3" ht="20.25" customHeight="1">
      <c r="A765" s="5" t="str">
        <f>"000899"</f>
        <v>000899</v>
      </c>
      <c r="B765" s="6" t="s">
        <v>967</v>
      </c>
      <c r="C765" s="6" t="s">
        <v>189</v>
      </c>
    </row>
    <row r="766" spans="1:3" ht="20.25" customHeight="1">
      <c r="A766" s="5" t="str">
        <f>"000900"</f>
        <v>000900</v>
      </c>
      <c r="B766" s="6" t="s">
        <v>968</v>
      </c>
      <c r="C766" s="6" t="s">
        <v>38</v>
      </c>
    </row>
    <row r="767" spans="1:3" ht="20.25" customHeight="1">
      <c r="A767" s="5" t="str">
        <f>"000901"</f>
        <v>000901</v>
      </c>
      <c r="B767" s="6" t="s">
        <v>969</v>
      </c>
      <c r="C767" s="6" t="s">
        <v>38</v>
      </c>
    </row>
    <row r="768" spans="1:3" ht="20.25" customHeight="1">
      <c r="A768" s="22">
        <v>902</v>
      </c>
      <c r="B768" s="23" t="s">
        <v>970</v>
      </c>
      <c r="C768" s="23" t="s">
        <v>971</v>
      </c>
    </row>
    <row r="769" spans="1:3" ht="20.25" customHeight="1">
      <c r="A769" s="5" t="str">
        <f>"000903"</f>
        <v>000903</v>
      </c>
      <c r="B769" s="11" t="s">
        <v>972</v>
      </c>
      <c r="C769" s="6" t="s">
        <v>751</v>
      </c>
    </row>
    <row r="770" spans="1:3" ht="20.25" customHeight="1">
      <c r="A770" s="22">
        <v>905</v>
      </c>
      <c r="B770" s="23" t="s">
        <v>973</v>
      </c>
      <c r="C770" s="23" t="s">
        <v>8</v>
      </c>
    </row>
    <row r="771" spans="1:3" ht="20.25" customHeight="1">
      <c r="A771" s="5" t="str">
        <f>"000906"</f>
        <v>000906</v>
      </c>
      <c r="B771" s="6" t="s">
        <v>974</v>
      </c>
      <c r="C771" s="6" t="s">
        <v>38</v>
      </c>
    </row>
    <row r="772" spans="1:3" ht="20.25" customHeight="1">
      <c r="A772" s="10">
        <v>907</v>
      </c>
      <c r="B772" s="11" t="s">
        <v>975</v>
      </c>
      <c r="C772" s="11" t="s">
        <v>31</v>
      </c>
    </row>
    <row r="773" spans="1:3" ht="20.25" customHeight="1">
      <c r="A773" s="5" t="str">
        <f>"000908"</f>
        <v>000908</v>
      </c>
      <c r="B773" s="6" t="s">
        <v>976</v>
      </c>
      <c r="C773" s="6" t="s">
        <v>954</v>
      </c>
    </row>
    <row r="774" spans="1:3" ht="20.25" customHeight="1">
      <c r="A774" s="5" t="str">
        <f>"000909"</f>
        <v>000909</v>
      </c>
      <c r="B774" s="6" t="s">
        <v>977</v>
      </c>
      <c r="C774" s="6" t="s">
        <v>38</v>
      </c>
    </row>
    <row r="775" spans="1:3" ht="20.25" customHeight="1">
      <c r="A775" s="5" t="str">
        <f>"000910"</f>
        <v>000910</v>
      </c>
      <c r="B775" s="6" t="s">
        <v>978</v>
      </c>
      <c r="C775" s="6" t="s">
        <v>10</v>
      </c>
    </row>
    <row r="776" spans="1:3" ht="20.25" customHeight="1">
      <c r="A776" s="5" t="str">
        <f>"000911"</f>
        <v>000911</v>
      </c>
      <c r="B776" s="6" t="s">
        <v>979</v>
      </c>
      <c r="C776" s="6" t="s">
        <v>16</v>
      </c>
    </row>
    <row r="777" spans="1:3" ht="20.25" customHeight="1">
      <c r="A777" s="5" t="str">
        <f>"000912"</f>
        <v>000912</v>
      </c>
      <c r="B777" s="6" t="s">
        <v>980</v>
      </c>
      <c r="C777" s="6" t="s">
        <v>12</v>
      </c>
    </row>
    <row r="778" spans="1:3" ht="20.25" customHeight="1">
      <c r="A778" s="22">
        <v>913</v>
      </c>
      <c r="B778" s="23" t="s">
        <v>981</v>
      </c>
      <c r="C778" s="23" t="s">
        <v>38</v>
      </c>
    </row>
    <row r="779" spans="1:3" ht="20.25" customHeight="1">
      <c r="A779" s="5" t="str">
        <f>"000915"</f>
        <v>000915</v>
      </c>
      <c r="B779" s="6" t="s">
        <v>982</v>
      </c>
      <c r="C779" s="6" t="s">
        <v>586</v>
      </c>
    </row>
    <row r="780" spans="1:3" ht="20.25" customHeight="1">
      <c r="A780" s="10">
        <v>916</v>
      </c>
      <c r="B780" s="11" t="s">
        <v>983</v>
      </c>
      <c r="C780" s="11" t="s">
        <v>984</v>
      </c>
    </row>
    <row r="781" spans="1:3" ht="20.25" customHeight="1">
      <c r="A781" s="5" t="str">
        <f>"000917"</f>
        <v>000917</v>
      </c>
      <c r="B781" s="6" t="s">
        <v>985</v>
      </c>
      <c r="C781" s="6" t="s">
        <v>16</v>
      </c>
    </row>
    <row r="782" spans="1:3" ht="20.25" customHeight="1">
      <c r="A782" s="5" t="str">
        <f>"000918"</f>
        <v>000918</v>
      </c>
      <c r="B782" s="6" t="s">
        <v>986</v>
      </c>
      <c r="C782" s="6" t="s">
        <v>97</v>
      </c>
    </row>
    <row r="783" spans="1:3" ht="20.25" customHeight="1">
      <c r="A783" s="5" t="str">
        <f>"000919"</f>
        <v>000919</v>
      </c>
      <c r="B783" s="6" t="s">
        <v>987</v>
      </c>
      <c r="C783" s="6" t="s">
        <v>442</v>
      </c>
    </row>
    <row r="784" spans="1:3" ht="20.25" customHeight="1">
      <c r="A784" s="5" t="str">
        <f>"000920"</f>
        <v>000920</v>
      </c>
      <c r="B784" s="6" t="s">
        <v>988</v>
      </c>
      <c r="C784" s="6" t="s">
        <v>10</v>
      </c>
    </row>
    <row r="785" spans="1:3" ht="20.25" customHeight="1">
      <c r="A785" s="5" t="str">
        <f>"000921"</f>
        <v>000921</v>
      </c>
      <c r="B785" s="6" t="s">
        <v>989</v>
      </c>
      <c r="C785" s="6" t="s">
        <v>10</v>
      </c>
    </row>
    <row r="786" spans="1:3" ht="20.25" customHeight="1">
      <c r="A786" s="5" t="str">
        <f>"000922"</f>
        <v>000922</v>
      </c>
      <c r="B786" s="6" t="s">
        <v>990</v>
      </c>
      <c r="C786" s="6" t="s">
        <v>244</v>
      </c>
    </row>
    <row r="787" spans="1:3" ht="20.25" customHeight="1">
      <c r="A787" s="5" t="str">
        <f>"000923"</f>
        <v>000923</v>
      </c>
      <c r="B787" s="6" t="s">
        <v>991</v>
      </c>
      <c r="C787" s="6" t="s">
        <v>610</v>
      </c>
    </row>
    <row r="788" spans="1:3" ht="20.25" customHeight="1">
      <c r="A788" s="5" t="str">
        <f>"000925"</f>
        <v>000925</v>
      </c>
      <c r="B788" s="6" t="s">
        <v>992</v>
      </c>
      <c r="C788" s="6" t="s">
        <v>40</v>
      </c>
    </row>
    <row r="789" spans="1:3" ht="20.25" customHeight="1">
      <c r="A789" s="5" t="str">
        <f>"000926"</f>
        <v>000926</v>
      </c>
      <c r="B789" s="6" t="s">
        <v>993</v>
      </c>
      <c r="C789" s="6" t="s">
        <v>169</v>
      </c>
    </row>
    <row r="790" spans="1:3" ht="20.25" customHeight="1">
      <c r="A790" s="10">
        <v>927</v>
      </c>
      <c r="B790" s="11" t="s">
        <v>994</v>
      </c>
      <c r="C790" s="11" t="s">
        <v>889</v>
      </c>
    </row>
    <row r="791" spans="1:3" ht="20.25" customHeight="1">
      <c r="A791" s="5" t="str">
        <f>"000928"</f>
        <v>000928</v>
      </c>
      <c r="B791" s="6" t="s">
        <v>995</v>
      </c>
      <c r="C791" s="6" t="s">
        <v>38</v>
      </c>
    </row>
    <row r="792" spans="1:3" ht="20.25" customHeight="1">
      <c r="A792" s="18">
        <v>929</v>
      </c>
      <c r="B792" s="19" t="s">
        <v>996</v>
      </c>
      <c r="C792" s="19" t="s">
        <v>429</v>
      </c>
    </row>
    <row r="793" spans="1:3" ht="20.25" customHeight="1">
      <c r="A793" s="5" t="str">
        <f>"000930"</f>
        <v>000930</v>
      </c>
      <c r="B793" s="6" t="s">
        <v>997</v>
      </c>
      <c r="C793" s="6" t="s">
        <v>10</v>
      </c>
    </row>
    <row r="794" spans="1:3" ht="20.25" customHeight="1">
      <c r="A794" s="10">
        <v>931</v>
      </c>
      <c r="B794" s="11" t="s">
        <v>998</v>
      </c>
      <c r="C794" s="11" t="s">
        <v>10</v>
      </c>
    </row>
    <row r="795" spans="1:3" ht="20.25" customHeight="1">
      <c r="A795" s="15">
        <v>932</v>
      </c>
      <c r="B795" s="16" t="s">
        <v>999</v>
      </c>
      <c r="C795" s="16" t="s">
        <v>72</v>
      </c>
    </row>
    <row r="796" spans="1:3" ht="20.25" customHeight="1">
      <c r="A796" s="5" t="str">
        <f>"000933"</f>
        <v>000933</v>
      </c>
      <c r="B796" s="6" t="s">
        <v>1000</v>
      </c>
      <c r="C796" s="6" t="s">
        <v>1001</v>
      </c>
    </row>
    <row r="797" spans="1:3" ht="20.25" customHeight="1">
      <c r="A797" s="5" t="str">
        <f>"000934"</f>
        <v>000934</v>
      </c>
      <c r="B797" s="6" t="s">
        <v>1002</v>
      </c>
      <c r="C797" s="6" t="s">
        <v>1003</v>
      </c>
    </row>
    <row r="798" spans="1:3" ht="20.25" customHeight="1">
      <c r="A798" s="15">
        <v>935</v>
      </c>
      <c r="B798" s="16" t="s">
        <v>1004</v>
      </c>
      <c r="C798" s="16" t="s">
        <v>18</v>
      </c>
    </row>
    <row r="799" spans="1:3" ht="20.25" customHeight="1">
      <c r="A799" s="5" t="str">
        <f>"000936"</f>
        <v>000936</v>
      </c>
      <c r="B799" s="6" t="s">
        <v>1005</v>
      </c>
      <c r="C799" s="6" t="s">
        <v>159</v>
      </c>
    </row>
    <row r="800" spans="1:3" ht="20.25" customHeight="1">
      <c r="A800" s="5" t="str">
        <f>"000937"</f>
        <v>000937</v>
      </c>
      <c r="B800" s="6" t="s">
        <v>1006</v>
      </c>
      <c r="C800" s="6" t="s">
        <v>20</v>
      </c>
    </row>
    <row r="801" spans="1:3" ht="20.25" customHeight="1">
      <c r="A801" s="15">
        <v>938</v>
      </c>
      <c r="B801" s="16" t="s">
        <v>1007</v>
      </c>
      <c r="C801" s="16" t="s">
        <v>10</v>
      </c>
    </row>
    <row r="802" spans="1:3" ht="20.25" customHeight="1">
      <c r="A802" s="5" t="str">
        <f>"000939"</f>
        <v>000939</v>
      </c>
      <c r="B802" s="6" t="s">
        <v>1008</v>
      </c>
      <c r="C802" s="6" t="s">
        <v>1009</v>
      </c>
    </row>
    <row r="803" spans="1:3" ht="20.25" customHeight="1">
      <c r="A803" s="5" t="str">
        <f>"000943"</f>
        <v>000943</v>
      </c>
      <c r="B803" s="6" t="s">
        <v>1010</v>
      </c>
      <c r="C803" s="6" t="s">
        <v>317</v>
      </c>
    </row>
    <row r="804" spans="1:3" ht="20.25" customHeight="1">
      <c r="A804" s="5" t="str">
        <f>"000945"</f>
        <v>000945</v>
      </c>
      <c r="B804" s="6" t="s">
        <v>1011</v>
      </c>
      <c r="C804" s="6" t="s">
        <v>665</v>
      </c>
    </row>
    <row r="805" spans="1:3" ht="20.25" customHeight="1">
      <c r="A805" s="10">
        <v>946</v>
      </c>
      <c r="B805" s="11" t="s">
        <v>1012</v>
      </c>
      <c r="C805" s="11" t="s">
        <v>10</v>
      </c>
    </row>
    <row r="806" spans="1:3" ht="20.25" customHeight="1">
      <c r="A806" s="28" t="s">
        <v>1013</v>
      </c>
      <c r="B806" s="28" t="s">
        <v>1014</v>
      </c>
      <c r="C806" s="28" t="s">
        <v>415</v>
      </c>
    </row>
    <row r="807" spans="1:3" ht="20.25" customHeight="1">
      <c r="A807" s="10">
        <v>950</v>
      </c>
      <c r="B807" s="11" t="s">
        <v>1015</v>
      </c>
      <c r="C807" s="11" t="s">
        <v>139</v>
      </c>
    </row>
    <row r="808" spans="1:3" ht="20.25" customHeight="1">
      <c r="A808" s="5" t="str">
        <f>"000951"</f>
        <v>000951</v>
      </c>
      <c r="B808" s="6" t="s">
        <v>1016</v>
      </c>
      <c r="C808" s="6" t="s">
        <v>16</v>
      </c>
    </row>
    <row r="809" spans="1:3" ht="20.25" customHeight="1">
      <c r="A809" s="5" t="str">
        <f>"000952"</f>
        <v>000952</v>
      </c>
      <c r="B809" s="6" t="s">
        <v>1017</v>
      </c>
      <c r="C809" s="6" t="s">
        <v>408</v>
      </c>
    </row>
    <row r="810" spans="1:3" ht="20.25" customHeight="1">
      <c r="A810" s="10">
        <v>953</v>
      </c>
      <c r="B810" s="11" t="s">
        <v>1018</v>
      </c>
      <c r="C810" s="11" t="s">
        <v>8</v>
      </c>
    </row>
    <row r="811" spans="1:3" ht="20.25" customHeight="1">
      <c r="A811" s="10">
        <v>955</v>
      </c>
      <c r="B811" s="11" t="s">
        <v>1019</v>
      </c>
      <c r="C811" s="11" t="s">
        <v>34</v>
      </c>
    </row>
    <row r="812" spans="1:3" ht="20.25" customHeight="1">
      <c r="A812" s="5" t="str">
        <f>"000956"</f>
        <v>000956</v>
      </c>
      <c r="B812" s="6" t="s">
        <v>1020</v>
      </c>
      <c r="C812" s="6" t="s">
        <v>586</v>
      </c>
    </row>
    <row r="813" spans="1:3" ht="20.25" customHeight="1">
      <c r="A813" s="5" t="str">
        <f>"000957"</f>
        <v>000957</v>
      </c>
      <c r="B813" s="6" t="s">
        <v>1021</v>
      </c>
      <c r="C813" s="6" t="s">
        <v>10</v>
      </c>
    </row>
    <row r="814" spans="1:3" ht="20.25" customHeight="1">
      <c r="A814" s="5" t="str">
        <f>"000958"</f>
        <v>000958</v>
      </c>
      <c r="B814" s="6" t="s">
        <v>1022</v>
      </c>
      <c r="C814" s="6" t="s">
        <v>169</v>
      </c>
    </row>
    <row r="815" spans="1:3" ht="20.25" customHeight="1">
      <c r="A815" s="10">
        <v>959</v>
      </c>
      <c r="B815" s="11" t="s">
        <v>1023</v>
      </c>
      <c r="C815" s="11" t="s">
        <v>34</v>
      </c>
    </row>
    <row r="816" spans="1:3" ht="20.25" customHeight="1">
      <c r="A816" s="5" t="str">
        <f>"000960"</f>
        <v>000960</v>
      </c>
      <c r="B816" s="6" t="s">
        <v>1024</v>
      </c>
      <c r="C816" s="6" t="s">
        <v>215</v>
      </c>
    </row>
    <row r="817" spans="1:3" ht="20.25" customHeight="1">
      <c r="A817" s="10">
        <v>961</v>
      </c>
      <c r="B817" s="11" t="s">
        <v>1025</v>
      </c>
      <c r="C817" s="11" t="s">
        <v>34</v>
      </c>
    </row>
    <row r="818" spans="1:3" ht="20.25" customHeight="1">
      <c r="A818" s="10">
        <v>962</v>
      </c>
      <c r="B818" s="11" t="s">
        <v>1026</v>
      </c>
      <c r="C818" s="11" t="s">
        <v>1027</v>
      </c>
    </row>
    <row r="819" spans="1:3" ht="20.25" customHeight="1">
      <c r="A819" s="5" t="str">
        <f>"000963"</f>
        <v>000963</v>
      </c>
      <c r="B819" s="6" t="s">
        <v>1028</v>
      </c>
      <c r="C819" s="6" t="s">
        <v>215</v>
      </c>
    </row>
    <row r="820" spans="1:3" ht="20.25" customHeight="1">
      <c r="A820" s="5" t="str">
        <f>"000965"</f>
        <v>000965</v>
      </c>
      <c r="B820" s="6" t="s">
        <v>1029</v>
      </c>
      <c r="C820" s="6" t="s">
        <v>230</v>
      </c>
    </row>
    <row r="821" spans="1:3" ht="20.25" customHeight="1">
      <c r="A821" s="5" t="str">
        <f>"000966"</f>
        <v>000966</v>
      </c>
      <c r="B821" s="6" t="s">
        <v>1030</v>
      </c>
      <c r="C821" s="6" t="s">
        <v>317</v>
      </c>
    </row>
    <row r="822" spans="1:3" ht="20.25" customHeight="1">
      <c r="A822" s="117" t="s">
        <v>1031</v>
      </c>
      <c r="B822" s="2" t="s">
        <v>1032</v>
      </c>
      <c r="C822" s="12" t="s">
        <v>1033</v>
      </c>
    </row>
    <row r="823" spans="1:3" ht="20.25" customHeight="1">
      <c r="A823" s="22">
        <v>968</v>
      </c>
      <c r="B823" s="23" t="s">
        <v>1034</v>
      </c>
      <c r="C823" s="23" t="s">
        <v>97</v>
      </c>
    </row>
    <row r="824" spans="1:3" ht="20.25" customHeight="1">
      <c r="A824" s="10">
        <v>969</v>
      </c>
      <c r="B824" s="11" t="s">
        <v>1035</v>
      </c>
      <c r="C824" s="11" t="s">
        <v>261</v>
      </c>
    </row>
    <row r="825" spans="1:3" ht="20.25" customHeight="1">
      <c r="A825" s="5" t="str">
        <f>"000970"</f>
        <v>000970</v>
      </c>
      <c r="B825" s="6" t="s">
        <v>1036</v>
      </c>
      <c r="C825" s="6" t="s">
        <v>1037</v>
      </c>
    </row>
    <row r="826" spans="1:3" ht="20.25" customHeight="1">
      <c r="A826" s="10">
        <v>971</v>
      </c>
      <c r="B826" s="11" t="s">
        <v>1038</v>
      </c>
      <c r="C826" s="11" t="s">
        <v>412</v>
      </c>
    </row>
    <row r="827" spans="1:3" ht="20.25" customHeight="1">
      <c r="A827" s="49">
        <v>972</v>
      </c>
      <c r="B827" s="50" t="s">
        <v>1039</v>
      </c>
      <c r="C827" s="50" t="s">
        <v>16</v>
      </c>
    </row>
    <row r="828" spans="1:3" ht="20.25" customHeight="1">
      <c r="A828" s="5" t="str">
        <f>"000973"</f>
        <v>000973</v>
      </c>
      <c r="B828" s="6" t="s">
        <v>1040</v>
      </c>
      <c r="C828" s="6" t="s">
        <v>317</v>
      </c>
    </row>
    <row r="829" spans="1:3" ht="20.25" customHeight="1">
      <c r="A829" s="5" t="str">
        <f>"000975"</f>
        <v>000975</v>
      </c>
      <c r="B829" s="6" t="s">
        <v>1041</v>
      </c>
      <c r="C829" s="6" t="s">
        <v>10</v>
      </c>
    </row>
    <row r="830" spans="1:3" ht="20.25" customHeight="1">
      <c r="A830" s="5" t="str">
        <f>"000976"</f>
        <v>000976</v>
      </c>
      <c r="B830" s="6" t="s">
        <v>1042</v>
      </c>
      <c r="C830" s="6" t="s">
        <v>1043</v>
      </c>
    </row>
    <row r="831" spans="1:3" ht="20.25" customHeight="1">
      <c r="A831" s="5" t="str">
        <f>"000977"</f>
        <v>000977</v>
      </c>
      <c r="B831" s="6" t="s">
        <v>1044</v>
      </c>
      <c r="C831" s="6" t="s">
        <v>38</v>
      </c>
    </row>
    <row r="832" spans="1:3" ht="20.25" customHeight="1">
      <c r="A832" s="5" t="str">
        <f>"000978"</f>
        <v>000978</v>
      </c>
      <c r="B832" s="6" t="s">
        <v>1045</v>
      </c>
      <c r="C832" s="6" t="s">
        <v>230</v>
      </c>
    </row>
    <row r="833" spans="1:3" ht="20.25" customHeight="1">
      <c r="A833" s="5" t="str">
        <f>"000979"</f>
        <v>000979</v>
      </c>
      <c r="B833" s="6" t="s">
        <v>1046</v>
      </c>
      <c r="C833" s="6" t="s">
        <v>187</v>
      </c>
    </row>
    <row r="834" spans="1:3" ht="20.25" customHeight="1">
      <c r="A834" s="5" t="str">
        <f>"000980"</f>
        <v>000980</v>
      </c>
      <c r="B834" s="6" t="s">
        <v>1047</v>
      </c>
      <c r="C834" s="6" t="s">
        <v>77</v>
      </c>
    </row>
    <row r="835" spans="1:3" ht="20.25" customHeight="1">
      <c r="A835" s="5" t="str">
        <f>"000981"</f>
        <v>000981</v>
      </c>
      <c r="B835" s="6" t="s">
        <v>1048</v>
      </c>
      <c r="C835" s="6" t="s">
        <v>169</v>
      </c>
    </row>
    <row r="836" spans="1:3" ht="20.25" customHeight="1">
      <c r="A836" s="5" t="str">
        <f>"000982"</f>
        <v>000982</v>
      </c>
      <c r="B836" s="6" t="s">
        <v>1049</v>
      </c>
      <c r="C836" s="6" t="s">
        <v>169</v>
      </c>
    </row>
    <row r="837" spans="1:3" ht="20.25" customHeight="1">
      <c r="A837" s="10">
        <v>983</v>
      </c>
      <c r="B837" s="11" t="s">
        <v>1050</v>
      </c>
      <c r="C837" s="11" t="s">
        <v>77</v>
      </c>
    </row>
    <row r="838" spans="1:3" ht="20.25" customHeight="1">
      <c r="A838" s="10">
        <v>985</v>
      </c>
      <c r="B838" s="11" t="s">
        <v>1051</v>
      </c>
      <c r="C838" s="11" t="s">
        <v>412</v>
      </c>
    </row>
    <row r="839" spans="1:3" ht="20.25" customHeight="1">
      <c r="A839" s="22">
        <v>986</v>
      </c>
      <c r="B839" s="23" t="s">
        <v>1052</v>
      </c>
      <c r="C839" s="23" t="s">
        <v>10</v>
      </c>
    </row>
    <row r="840" spans="1:3" ht="20.25" customHeight="1">
      <c r="A840" s="5" t="str">
        <f>"000987"</f>
        <v>000987</v>
      </c>
      <c r="B840" s="6" t="s">
        <v>1053</v>
      </c>
      <c r="C840" s="6" t="s">
        <v>1054</v>
      </c>
    </row>
    <row r="841" spans="1:3" ht="20.25" customHeight="1">
      <c r="A841" s="5" t="str">
        <f>"000988"</f>
        <v>000988</v>
      </c>
      <c r="B841" s="6" t="s">
        <v>1055</v>
      </c>
      <c r="C841" s="6" t="s">
        <v>815</v>
      </c>
    </row>
    <row r="842" spans="1:3" ht="20.25" customHeight="1">
      <c r="A842" s="5" t="str">
        <f>"000989"</f>
        <v>000989</v>
      </c>
      <c r="B842" s="6" t="s">
        <v>1056</v>
      </c>
      <c r="C842" s="6" t="s">
        <v>593</v>
      </c>
    </row>
    <row r="843" spans="1:3" ht="20.25" customHeight="1">
      <c r="A843" s="5" t="str">
        <f>"000990"</f>
        <v>000990</v>
      </c>
      <c r="B843" s="6" t="s">
        <v>1057</v>
      </c>
      <c r="C843" s="6" t="s">
        <v>84</v>
      </c>
    </row>
    <row r="844" spans="1:3" ht="20.25" customHeight="1">
      <c r="A844" s="5" t="str">
        <f>"000991"</f>
        <v>000991</v>
      </c>
      <c r="B844" s="6" t="s">
        <v>1058</v>
      </c>
      <c r="C844" s="6" t="s">
        <v>384</v>
      </c>
    </row>
    <row r="845" spans="1:3" ht="20.25" customHeight="1">
      <c r="A845" s="5" t="str">
        <f>"000992"</f>
        <v>000992</v>
      </c>
      <c r="B845" s="6" t="s">
        <v>1059</v>
      </c>
      <c r="C845" s="6" t="s">
        <v>18</v>
      </c>
    </row>
    <row r="846" spans="1:3" ht="20.25" customHeight="1">
      <c r="A846" s="5" t="str">
        <f>"000993"</f>
        <v>000993</v>
      </c>
      <c r="B846" s="6" t="s">
        <v>1060</v>
      </c>
      <c r="C846" s="6" t="s">
        <v>51</v>
      </c>
    </row>
    <row r="847" spans="1:3" ht="20.25" customHeight="1">
      <c r="A847" s="5" t="str">
        <f>"000995"</f>
        <v>000995</v>
      </c>
      <c r="B847" s="6" t="s">
        <v>1061</v>
      </c>
      <c r="C847" s="6" t="s">
        <v>408</v>
      </c>
    </row>
    <row r="848" spans="1:3" ht="20.25" customHeight="1">
      <c r="A848" s="5" t="str">
        <f>"000996"</f>
        <v>000996</v>
      </c>
      <c r="B848" s="6" t="s">
        <v>1062</v>
      </c>
      <c r="C848" s="6" t="s">
        <v>86</v>
      </c>
    </row>
    <row r="849" spans="1:3" ht="20.25" customHeight="1">
      <c r="A849" s="5" t="str">
        <f>"000997"</f>
        <v>000997</v>
      </c>
      <c r="B849" s="6" t="s">
        <v>1063</v>
      </c>
      <c r="C849" s="6" t="s">
        <v>84</v>
      </c>
    </row>
    <row r="850" spans="1:3" ht="20.25" customHeight="1">
      <c r="A850" s="5" t="str">
        <f>"000998"</f>
        <v>000998</v>
      </c>
      <c r="B850" s="16" t="s">
        <v>1064</v>
      </c>
      <c r="C850" s="6" t="s">
        <v>825</v>
      </c>
    </row>
    <row r="851" spans="1:3" ht="20.25" customHeight="1">
      <c r="A851" s="10">
        <v>999</v>
      </c>
      <c r="B851" s="11" t="s">
        <v>1065</v>
      </c>
      <c r="C851" s="11" t="s">
        <v>376</v>
      </c>
    </row>
    <row r="852" spans="1:3" ht="20.25" customHeight="1">
      <c r="A852" s="5" t="str">
        <f>"001000"</f>
        <v>001000</v>
      </c>
      <c r="B852" s="6" t="s">
        <v>1066</v>
      </c>
      <c r="C852" s="6" t="s">
        <v>311</v>
      </c>
    </row>
    <row r="853" spans="1:3" ht="20.25" customHeight="1">
      <c r="A853" s="5" t="str">
        <f>"001001"</f>
        <v>001001</v>
      </c>
      <c r="B853" s="6" t="s">
        <v>1067</v>
      </c>
      <c r="C853" s="6" t="s">
        <v>18</v>
      </c>
    </row>
    <row r="854" spans="1:3" ht="20.25" customHeight="1">
      <c r="A854" s="5" t="str">
        <f>"001002"</f>
        <v>001002</v>
      </c>
      <c r="B854" s="6" t="s">
        <v>1068</v>
      </c>
      <c r="C854" s="6" t="s">
        <v>40</v>
      </c>
    </row>
    <row r="855" spans="1:3" ht="20.25" customHeight="1">
      <c r="A855" s="5" t="str">
        <f>"001003"</f>
        <v>001003</v>
      </c>
      <c r="B855" s="6" t="s">
        <v>1069</v>
      </c>
      <c r="C855" s="6" t="s">
        <v>224</v>
      </c>
    </row>
    <row r="856" spans="1:3" ht="20.25" customHeight="1">
      <c r="A856" s="5" t="str">
        <f>"001005"</f>
        <v>001005</v>
      </c>
      <c r="B856" s="6" t="s">
        <v>1070</v>
      </c>
      <c r="C856" s="6" t="s">
        <v>8</v>
      </c>
    </row>
    <row r="857" spans="1:3" ht="20.25" customHeight="1">
      <c r="A857" s="5" t="str">
        <f>"001006"</f>
        <v>001006</v>
      </c>
      <c r="B857" s="6" t="s">
        <v>1071</v>
      </c>
      <c r="C857" s="6" t="s">
        <v>10</v>
      </c>
    </row>
    <row r="858" spans="1:3" ht="20.25" customHeight="1">
      <c r="A858" s="5" t="str">
        <f>"001007"</f>
        <v>001007</v>
      </c>
      <c r="B858" s="6" t="s">
        <v>1072</v>
      </c>
      <c r="C858" s="6" t="s">
        <v>10</v>
      </c>
    </row>
    <row r="859" spans="1:3" ht="20.25" customHeight="1">
      <c r="A859" s="5" t="str">
        <f>"001008"</f>
        <v>001008</v>
      </c>
      <c r="B859" s="6" t="s">
        <v>1073</v>
      </c>
      <c r="C859" s="6" t="s">
        <v>187</v>
      </c>
    </row>
    <row r="860" spans="1:3" ht="20.25" customHeight="1">
      <c r="A860" s="5" t="str">
        <f>"001009"</f>
        <v>001009</v>
      </c>
      <c r="B860" s="6" t="s">
        <v>1074</v>
      </c>
      <c r="C860" s="6" t="s">
        <v>34</v>
      </c>
    </row>
    <row r="861" spans="1:3" ht="20.25" customHeight="1">
      <c r="A861" s="5" t="str">
        <f>"001010"</f>
        <v>001010</v>
      </c>
      <c r="B861" s="6" t="s">
        <v>1075</v>
      </c>
      <c r="C861" s="6" t="s">
        <v>321</v>
      </c>
    </row>
    <row r="862" spans="1:3" ht="20.25" customHeight="1">
      <c r="A862" s="10">
        <v>1011</v>
      </c>
      <c r="B862" s="11" t="s">
        <v>1076</v>
      </c>
      <c r="C862" s="11" t="s">
        <v>147</v>
      </c>
    </row>
    <row r="863" spans="1:3" ht="20.25" customHeight="1">
      <c r="A863" s="5" t="str">
        <f>"001012"</f>
        <v>001012</v>
      </c>
      <c r="B863" s="6" t="s">
        <v>1077</v>
      </c>
      <c r="C863" s="6" t="s">
        <v>713</v>
      </c>
    </row>
    <row r="864" spans="1:3" ht="20.25" customHeight="1">
      <c r="A864" s="10">
        <v>1013</v>
      </c>
      <c r="B864" s="11" t="s">
        <v>1078</v>
      </c>
      <c r="C864" s="11" t="s">
        <v>10</v>
      </c>
    </row>
    <row r="865" spans="1:3" ht="20.25" customHeight="1">
      <c r="A865" s="5" t="str">
        <f>"001015"</f>
        <v>001015</v>
      </c>
      <c r="B865" s="6" t="s">
        <v>1079</v>
      </c>
      <c r="C865" s="6" t="s">
        <v>268</v>
      </c>
    </row>
    <row r="866" spans="1:3" ht="20.25" customHeight="1">
      <c r="A866" s="5" t="str">
        <f>"001016"</f>
        <v>001016</v>
      </c>
      <c r="B866" s="6" t="s">
        <v>1080</v>
      </c>
      <c r="C866" s="6" t="s">
        <v>77</v>
      </c>
    </row>
    <row r="867" spans="1:3" ht="20.25" customHeight="1">
      <c r="A867" s="5" t="str">
        <f>"001017"</f>
        <v>001017</v>
      </c>
      <c r="B867" s="6" t="s">
        <v>1081</v>
      </c>
      <c r="C867" s="6" t="s">
        <v>10</v>
      </c>
    </row>
    <row r="868" spans="1:3" ht="20.25" customHeight="1">
      <c r="A868" s="5" t="str">
        <f>"001018"</f>
        <v>001018</v>
      </c>
      <c r="B868" s="6" t="s">
        <v>1082</v>
      </c>
      <c r="C868" s="6" t="s">
        <v>408</v>
      </c>
    </row>
    <row r="869" spans="1:3" ht="20.25" customHeight="1">
      <c r="A869" s="5" t="str">
        <f>"001019"</f>
        <v>001019</v>
      </c>
      <c r="B869" s="6" t="s">
        <v>1083</v>
      </c>
      <c r="C869" s="6" t="s">
        <v>818</v>
      </c>
    </row>
    <row r="870" spans="1:3" ht="20.25" customHeight="1">
      <c r="A870" s="5" t="str">
        <f>"001020"</f>
        <v>001020</v>
      </c>
      <c r="B870" s="6" t="s">
        <v>1084</v>
      </c>
      <c r="C870" s="6" t="s">
        <v>91</v>
      </c>
    </row>
    <row r="871" spans="1:3" ht="20.25" customHeight="1">
      <c r="A871" s="10">
        <v>1021</v>
      </c>
      <c r="B871" s="11" t="s">
        <v>1085</v>
      </c>
      <c r="C871" s="11" t="s">
        <v>16</v>
      </c>
    </row>
    <row r="872" spans="1:3" ht="20.25" customHeight="1">
      <c r="A872" s="5" t="str">
        <f>"001022"</f>
        <v>001022</v>
      </c>
      <c r="B872" s="6" t="s">
        <v>1086</v>
      </c>
      <c r="C872" s="6" t="s">
        <v>142</v>
      </c>
    </row>
    <row r="873" spans="1:3" ht="20.25" customHeight="1">
      <c r="A873" s="5" t="str">
        <f>"001023"</f>
        <v>001023</v>
      </c>
      <c r="B873" s="6" t="s">
        <v>1087</v>
      </c>
      <c r="C873" s="6" t="s">
        <v>185</v>
      </c>
    </row>
    <row r="874" spans="1:3" ht="20.25" customHeight="1">
      <c r="A874" s="5" t="str">
        <f>"001025"</f>
        <v>001025</v>
      </c>
      <c r="B874" s="6" t="s">
        <v>1088</v>
      </c>
      <c r="C874" s="6" t="s">
        <v>12</v>
      </c>
    </row>
    <row r="875" spans="1:3" ht="20.25" customHeight="1">
      <c r="A875" s="5" t="str">
        <f>"001026"</f>
        <v>001026</v>
      </c>
      <c r="B875" s="6" t="s">
        <v>1089</v>
      </c>
      <c r="C875" s="6" t="s">
        <v>586</v>
      </c>
    </row>
    <row r="876" spans="1:3" ht="20.25" customHeight="1">
      <c r="A876" s="10">
        <v>1027</v>
      </c>
      <c r="B876" s="11" t="s">
        <v>1090</v>
      </c>
      <c r="C876" s="11" t="s">
        <v>217</v>
      </c>
    </row>
    <row r="877" spans="1:3" ht="20.25" customHeight="1">
      <c r="A877" s="10">
        <v>1028</v>
      </c>
      <c r="B877" s="11" t="s">
        <v>1091</v>
      </c>
      <c r="C877" s="11" t="s">
        <v>38</v>
      </c>
    </row>
    <row r="878" spans="1:3" ht="20.25" customHeight="1">
      <c r="A878" s="10">
        <v>1029</v>
      </c>
      <c r="B878" s="11" t="s">
        <v>1092</v>
      </c>
      <c r="C878" s="11" t="s">
        <v>14</v>
      </c>
    </row>
    <row r="879" spans="1:3" ht="20.25" customHeight="1">
      <c r="A879" s="5" t="str">
        <f>"001030"</f>
        <v>001030</v>
      </c>
      <c r="B879" s="6" t="s">
        <v>1093</v>
      </c>
      <c r="C879" s="6" t="s">
        <v>128</v>
      </c>
    </row>
    <row r="880" spans="1:3" ht="20.25" customHeight="1">
      <c r="A880" s="108" t="s">
        <v>1094</v>
      </c>
      <c r="B880" s="11" t="s">
        <v>1095</v>
      </c>
      <c r="C880" s="11" t="s">
        <v>167</v>
      </c>
    </row>
    <row r="881" spans="1:3" ht="20.25" customHeight="1">
      <c r="A881" s="10">
        <v>1032</v>
      </c>
      <c r="B881" s="11" t="s">
        <v>1096</v>
      </c>
      <c r="C881" s="11" t="s">
        <v>213</v>
      </c>
    </row>
    <row r="882" spans="1:3" ht="20.25" customHeight="1">
      <c r="A882" s="5" t="str">
        <f>"001036"</f>
        <v>001036</v>
      </c>
      <c r="B882" s="6" t="s">
        <v>1097</v>
      </c>
      <c r="C882" s="6" t="s">
        <v>10</v>
      </c>
    </row>
    <row r="883" spans="1:3" ht="20.25" customHeight="1">
      <c r="A883" s="5" t="str">
        <f>"001038"</f>
        <v>001038</v>
      </c>
      <c r="B883" s="6" t="s">
        <v>1098</v>
      </c>
      <c r="C883" s="6" t="s">
        <v>34</v>
      </c>
    </row>
    <row r="884" spans="1:3" ht="20.25" customHeight="1">
      <c r="A884" s="5" t="str">
        <f>"001039"</f>
        <v>001039</v>
      </c>
      <c r="B884" s="6" t="s">
        <v>1099</v>
      </c>
      <c r="C884" s="6" t="s">
        <v>412</v>
      </c>
    </row>
    <row r="885" spans="1:3" ht="20.25" customHeight="1">
      <c r="A885" s="113" t="s">
        <v>1100</v>
      </c>
      <c r="B885" s="19" t="s">
        <v>1101</v>
      </c>
      <c r="C885" s="19" t="s">
        <v>382</v>
      </c>
    </row>
    <row r="886" spans="1:3" ht="20.25" customHeight="1">
      <c r="A886" s="5" t="str">
        <f>"001052"</f>
        <v>001052</v>
      </c>
      <c r="B886" s="6" t="s">
        <v>1102</v>
      </c>
      <c r="C886" s="6" t="s">
        <v>412</v>
      </c>
    </row>
    <row r="887" spans="1:3" ht="20.25" customHeight="1">
      <c r="A887" s="5" t="str">
        <f>"001053"</f>
        <v>001053</v>
      </c>
      <c r="B887" s="6" t="s">
        <v>1103</v>
      </c>
      <c r="C887" s="6" t="s">
        <v>934</v>
      </c>
    </row>
    <row r="888" spans="1:3" ht="20.25" customHeight="1">
      <c r="A888" s="118" t="s">
        <v>1104</v>
      </c>
      <c r="B888" s="16" t="s">
        <v>1105</v>
      </c>
      <c r="C888" s="16" t="s">
        <v>10</v>
      </c>
    </row>
    <row r="889" spans="1:3" ht="20.25" customHeight="1">
      <c r="A889" s="5" t="str">
        <f>"001056"</f>
        <v>001056</v>
      </c>
      <c r="B889" s="6" t="s">
        <v>1106</v>
      </c>
      <c r="C889" s="6" t="s">
        <v>1107</v>
      </c>
    </row>
    <row r="890" spans="1:3" ht="20.25" customHeight="1">
      <c r="A890" s="5" t="str">
        <f>"001057"</f>
        <v>001057</v>
      </c>
      <c r="B890" s="6" t="s">
        <v>1108</v>
      </c>
      <c r="C890" s="6" t="s">
        <v>10</v>
      </c>
    </row>
    <row r="891" spans="1:3" ht="20.25" customHeight="1">
      <c r="A891" s="5" t="str">
        <f>"001058"</f>
        <v>001058</v>
      </c>
      <c r="B891" s="6" t="s">
        <v>1109</v>
      </c>
      <c r="C891" s="6" t="s">
        <v>139</v>
      </c>
    </row>
    <row r="892" spans="1:3" ht="20.25" customHeight="1">
      <c r="A892" s="5" t="str">
        <f>"001059"</f>
        <v>001059</v>
      </c>
      <c r="B892" s="6" t="s">
        <v>1110</v>
      </c>
      <c r="C892" s="6" t="s">
        <v>142</v>
      </c>
    </row>
    <row r="893" spans="1:3" ht="20.25" customHeight="1">
      <c r="A893" s="10">
        <v>1060</v>
      </c>
      <c r="B893" s="11" t="s">
        <v>1111</v>
      </c>
      <c r="C893" s="11" t="s">
        <v>665</v>
      </c>
    </row>
    <row r="894" spans="1:3" ht="20.25" customHeight="1">
      <c r="A894" s="5" t="str">
        <f>"001061"</f>
        <v>001061</v>
      </c>
      <c r="B894" s="6" t="s">
        <v>1112</v>
      </c>
      <c r="C894" s="6" t="s">
        <v>415</v>
      </c>
    </row>
    <row r="895" spans="1:3" ht="20.25" customHeight="1">
      <c r="A895" s="5" t="str">
        <f>"001062"</f>
        <v>001062</v>
      </c>
      <c r="B895" s="6" t="s">
        <v>1113</v>
      </c>
      <c r="C895" s="6" t="s">
        <v>77</v>
      </c>
    </row>
    <row r="896" spans="1:3" ht="20.25" customHeight="1">
      <c r="A896" s="10">
        <v>1065</v>
      </c>
      <c r="B896" s="11" t="s">
        <v>1114</v>
      </c>
      <c r="C896" s="11" t="s">
        <v>295</v>
      </c>
    </row>
    <row r="897" spans="1:3" ht="20.25" customHeight="1">
      <c r="A897" s="5" t="str">
        <f>"001066"</f>
        <v>001066</v>
      </c>
      <c r="B897" s="6" t="s">
        <v>1115</v>
      </c>
      <c r="C897" s="6" t="s">
        <v>384</v>
      </c>
    </row>
    <row r="898" spans="1:3" ht="20.25" customHeight="1">
      <c r="A898" s="10">
        <v>1067</v>
      </c>
      <c r="B898" s="11" t="s">
        <v>1116</v>
      </c>
      <c r="C898" s="11" t="s">
        <v>94</v>
      </c>
    </row>
    <row r="899" spans="1:3" ht="20.25" customHeight="1">
      <c r="A899" s="5" t="str">
        <f>"001068"</f>
        <v>001068</v>
      </c>
      <c r="B899" s="6" t="s">
        <v>1117</v>
      </c>
      <c r="C899" s="6" t="s">
        <v>412</v>
      </c>
    </row>
    <row r="900" spans="1:3" ht="20.25" customHeight="1">
      <c r="A900" s="10">
        <v>1069</v>
      </c>
      <c r="B900" s="11" t="s">
        <v>1118</v>
      </c>
      <c r="C900" s="11" t="s">
        <v>94</v>
      </c>
    </row>
    <row r="901" spans="1:3" ht="20.25" customHeight="1">
      <c r="A901" s="5" t="str">
        <f>"001070"</f>
        <v>001070</v>
      </c>
      <c r="B901" s="6" t="s">
        <v>1119</v>
      </c>
      <c r="C901" s="6" t="s">
        <v>38</v>
      </c>
    </row>
    <row r="902" spans="1:3" ht="20.25" customHeight="1">
      <c r="A902" s="5" t="str">
        <f>"001071"</f>
        <v>001071</v>
      </c>
      <c r="B902" s="6" t="s">
        <v>1120</v>
      </c>
      <c r="C902" s="6" t="s">
        <v>38</v>
      </c>
    </row>
    <row r="903" spans="1:3" ht="20.25" customHeight="1">
      <c r="A903" s="10">
        <v>1072</v>
      </c>
      <c r="B903" s="11" t="s">
        <v>1121</v>
      </c>
      <c r="C903" s="11" t="s">
        <v>56</v>
      </c>
    </row>
    <row r="904" spans="1:3" ht="20.25" customHeight="1">
      <c r="A904" s="15">
        <v>1075</v>
      </c>
      <c r="B904" s="16" t="s">
        <v>1122</v>
      </c>
      <c r="C904" s="16" t="s">
        <v>417</v>
      </c>
    </row>
    <row r="905" spans="1:3" ht="20.25" customHeight="1">
      <c r="A905" s="31">
        <v>1076</v>
      </c>
      <c r="B905" s="51" t="s">
        <v>1123</v>
      </c>
      <c r="C905" s="51" t="s">
        <v>370</v>
      </c>
    </row>
    <row r="906" spans="1:3" ht="20.25" customHeight="1">
      <c r="A906" s="5" t="str">
        <f>"001077"</f>
        <v>001077</v>
      </c>
      <c r="B906" s="6" t="s">
        <v>1124</v>
      </c>
      <c r="C906" s="6" t="s">
        <v>1125</v>
      </c>
    </row>
    <row r="907" spans="1:3" ht="20.25" customHeight="1">
      <c r="A907" s="5" t="str">
        <f>"001078"</f>
        <v>001078</v>
      </c>
      <c r="B907" s="6" t="s">
        <v>1126</v>
      </c>
      <c r="C907" s="6" t="s">
        <v>1127</v>
      </c>
    </row>
    <row r="908" spans="1:3" ht="20.25" customHeight="1">
      <c r="A908" s="5" t="str">
        <f>"001079"</f>
        <v>001079</v>
      </c>
      <c r="B908" s="6" t="s">
        <v>1128</v>
      </c>
      <c r="C908" s="6" t="s">
        <v>10</v>
      </c>
    </row>
    <row r="909" spans="1:3" ht="20.25" customHeight="1">
      <c r="A909" s="10">
        <v>1080</v>
      </c>
      <c r="B909" s="11" t="s">
        <v>1129</v>
      </c>
      <c r="C909" s="11" t="s">
        <v>343</v>
      </c>
    </row>
    <row r="910" spans="1:3" ht="20.25" customHeight="1">
      <c r="A910" s="5" t="str">
        <f>"001081"</f>
        <v>001081</v>
      </c>
      <c r="B910" s="6" t="s">
        <v>1130</v>
      </c>
      <c r="C910" s="6" t="s">
        <v>169</v>
      </c>
    </row>
    <row r="911" spans="1:3" ht="20.25" customHeight="1">
      <c r="A911" s="5" t="str">
        <f>"001082"</f>
        <v>001082</v>
      </c>
      <c r="B911" s="6" t="s">
        <v>1131</v>
      </c>
      <c r="C911" s="6" t="s">
        <v>14</v>
      </c>
    </row>
    <row r="912" spans="1:3" ht="20.25" customHeight="1">
      <c r="A912" s="1">
        <v>1085</v>
      </c>
      <c r="B912" s="52" t="s">
        <v>1132</v>
      </c>
      <c r="C912" s="11" t="s">
        <v>1133</v>
      </c>
    </row>
    <row r="913" spans="1:3" ht="20.25" customHeight="1">
      <c r="A913" s="5" t="str">
        <f>"001086"</f>
        <v>001086</v>
      </c>
      <c r="B913" s="6" t="s">
        <v>1134</v>
      </c>
      <c r="C913" s="6" t="s">
        <v>412</v>
      </c>
    </row>
    <row r="914" spans="1:3" ht="20.25" customHeight="1">
      <c r="A914" s="5" t="str">
        <f>"001087"</f>
        <v>001087</v>
      </c>
      <c r="B914" s="6" t="s">
        <v>1135</v>
      </c>
      <c r="C914" s="6" t="s">
        <v>412</v>
      </c>
    </row>
    <row r="915" spans="1:3" ht="20.25" customHeight="1">
      <c r="A915" s="5" t="str">
        <f>"001088"</f>
        <v>001088</v>
      </c>
      <c r="B915" s="6" t="s">
        <v>1136</v>
      </c>
      <c r="C915" s="6" t="s">
        <v>72</v>
      </c>
    </row>
    <row r="916" spans="1:3" ht="20.25" customHeight="1">
      <c r="A916" s="5" t="str">
        <f>"001089"</f>
        <v>001089</v>
      </c>
      <c r="B916" s="6" t="s">
        <v>1137</v>
      </c>
      <c r="C916" s="6" t="s">
        <v>261</v>
      </c>
    </row>
    <row r="917" spans="1:3" ht="20.25" customHeight="1">
      <c r="A917" s="15">
        <v>1090</v>
      </c>
      <c r="B917" s="16" t="s">
        <v>1138</v>
      </c>
      <c r="C917" s="16" t="s">
        <v>1139</v>
      </c>
    </row>
    <row r="918" spans="1:3" ht="20.25" customHeight="1">
      <c r="A918" s="53" t="s">
        <v>1140</v>
      </c>
      <c r="B918" s="30" t="s">
        <v>1141</v>
      </c>
      <c r="C918" s="30" t="s">
        <v>217</v>
      </c>
    </row>
    <row r="919" spans="1:3" ht="20.25" customHeight="1">
      <c r="A919" s="15">
        <v>1092</v>
      </c>
      <c r="B919" s="16" t="s">
        <v>1142</v>
      </c>
      <c r="C919" s="16" t="s">
        <v>147</v>
      </c>
    </row>
    <row r="920" spans="1:3" ht="20.25" customHeight="1">
      <c r="A920" s="5" t="str">
        <f>"001095"</f>
        <v>001095</v>
      </c>
      <c r="B920" s="6" t="s">
        <v>1143</v>
      </c>
      <c r="C920" s="6" t="s">
        <v>10</v>
      </c>
    </row>
    <row r="921" spans="1:3" ht="20.25" customHeight="1">
      <c r="A921" s="5" t="str">
        <f>"001096"</f>
        <v>001096</v>
      </c>
      <c r="B921" s="6" t="s">
        <v>1144</v>
      </c>
      <c r="C921" s="6" t="s">
        <v>40</v>
      </c>
    </row>
    <row r="922" spans="1:3" ht="20.25" customHeight="1">
      <c r="A922" s="15">
        <v>1097</v>
      </c>
      <c r="B922" s="16" t="s">
        <v>1145</v>
      </c>
      <c r="C922" s="16" t="s">
        <v>16</v>
      </c>
    </row>
    <row r="923" spans="1:3" ht="20.25" customHeight="1">
      <c r="A923" s="10">
        <v>1098</v>
      </c>
      <c r="B923" s="11" t="s">
        <v>1146</v>
      </c>
      <c r="C923" s="11" t="s">
        <v>317</v>
      </c>
    </row>
    <row r="924" spans="1:3" ht="20.25" customHeight="1">
      <c r="A924" s="5" t="str">
        <f>"001099"</f>
        <v>001099</v>
      </c>
      <c r="B924" s="6" t="s">
        <v>1147</v>
      </c>
      <c r="C924" s="6" t="s">
        <v>213</v>
      </c>
    </row>
    <row r="925" spans="1:3" ht="20.25" customHeight="1">
      <c r="A925" s="5" t="str">
        <f>"001100"</f>
        <v>001100</v>
      </c>
      <c r="B925" s="6" t="s">
        <v>1148</v>
      </c>
      <c r="C925" s="6" t="s">
        <v>147</v>
      </c>
    </row>
    <row r="926" spans="1:3" ht="20.25" customHeight="1">
      <c r="A926" s="10">
        <v>1101</v>
      </c>
      <c r="B926" s="11" t="s">
        <v>1149</v>
      </c>
      <c r="C926" s="11" t="s">
        <v>147</v>
      </c>
    </row>
    <row r="927" spans="1:3" ht="20.25" customHeight="1">
      <c r="A927" s="5" t="str">
        <f>"001102"</f>
        <v>001102</v>
      </c>
      <c r="B927" s="6" t="s">
        <v>1150</v>
      </c>
      <c r="C927" s="6" t="s">
        <v>65</v>
      </c>
    </row>
    <row r="928" spans="1:3" ht="20.25" customHeight="1">
      <c r="A928" s="5" t="str">
        <f>"001103"</f>
        <v>001103</v>
      </c>
      <c r="B928" s="6" t="s">
        <v>1151</v>
      </c>
      <c r="C928" s="6" t="s">
        <v>10</v>
      </c>
    </row>
    <row r="929" spans="1:3" ht="20.25" customHeight="1">
      <c r="A929" s="29">
        <v>1105</v>
      </c>
      <c r="B929" s="35" t="s">
        <v>1152</v>
      </c>
      <c r="C929" s="35" t="s">
        <v>431</v>
      </c>
    </row>
    <row r="930" spans="1:3" ht="20.25" customHeight="1">
      <c r="A930" s="5" t="str">
        <f>"001106"</f>
        <v>001106</v>
      </c>
      <c r="B930" s="6" t="s">
        <v>1153</v>
      </c>
      <c r="C930" s="6" t="s">
        <v>147</v>
      </c>
    </row>
    <row r="931" spans="1:3" ht="20.25" customHeight="1">
      <c r="A931" s="29">
        <v>1107</v>
      </c>
      <c r="B931" s="40" t="s">
        <v>1154</v>
      </c>
      <c r="C931" s="40" t="s">
        <v>1155</v>
      </c>
    </row>
    <row r="932" spans="1:3" ht="20.25" customHeight="1">
      <c r="A932" s="5" t="str">
        <f>"001108"</f>
        <v>001108</v>
      </c>
      <c r="B932" s="6" t="s">
        <v>1156</v>
      </c>
      <c r="C932" s="6" t="s">
        <v>31</v>
      </c>
    </row>
    <row r="933" spans="1:3" ht="20.25" customHeight="1">
      <c r="A933" s="5" t="str">
        <f>"001109"</f>
        <v>001109</v>
      </c>
      <c r="B933" s="16" t="s">
        <v>1157</v>
      </c>
      <c r="C933" s="16" t="s">
        <v>208</v>
      </c>
    </row>
    <row r="934" spans="1:3" ht="20.25" customHeight="1">
      <c r="A934" s="5" t="str">
        <f>"001111"</f>
        <v>001111</v>
      </c>
      <c r="B934" s="6" t="s">
        <v>1158</v>
      </c>
      <c r="C934" s="6" t="s">
        <v>1159</v>
      </c>
    </row>
    <row r="935" spans="1:3" ht="20.25" customHeight="1">
      <c r="A935" s="10">
        <v>1112</v>
      </c>
      <c r="B935" s="11" t="s">
        <v>1160</v>
      </c>
      <c r="C935" s="11" t="s">
        <v>16</v>
      </c>
    </row>
    <row r="936" spans="1:3" ht="20.25" customHeight="1">
      <c r="A936" s="5" t="str">
        <f>"001113"</f>
        <v>001113</v>
      </c>
      <c r="B936" s="6" t="s">
        <v>1161</v>
      </c>
      <c r="C936" s="6" t="s">
        <v>586</v>
      </c>
    </row>
    <row r="937" spans="1:3" ht="20.25" customHeight="1">
      <c r="A937" s="10">
        <v>1115</v>
      </c>
      <c r="B937" s="11" t="s">
        <v>1162</v>
      </c>
      <c r="C937" s="11" t="s">
        <v>34</v>
      </c>
    </row>
    <row r="938" spans="1:3" ht="20.25" customHeight="1">
      <c r="A938" s="5" t="str">
        <f>"001116"</f>
        <v>001116</v>
      </c>
      <c r="B938" s="6" t="s">
        <v>1163</v>
      </c>
      <c r="C938" s="6" t="s">
        <v>48</v>
      </c>
    </row>
    <row r="939" spans="1:3" ht="20.25" customHeight="1">
      <c r="A939" s="5" t="str">
        <f>"001117"</f>
        <v>001117</v>
      </c>
      <c r="B939" s="6" t="s">
        <v>1164</v>
      </c>
      <c r="C939" s="6" t="s">
        <v>704</v>
      </c>
    </row>
    <row r="940" spans="1:3" ht="20.25" customHeight="1">
      <c r="A940" s="5" t="str">
        <f>"001118"</f>
        <v>001118</v>
      </c>
      <c r="B940" s="6" t="s">
        <v>1165</v>
      </c>
      <c r="C940" s="6" t="s">
        <v>321</v>
      </c>
    </row>
    <row r="941" spans="1:3" ht="20.25" customHeight="1">
      <c r="A941" s="10">
        <v>1119</v>
      </c>
      <c r="B941" s="11" t="s">
        <v>1166</v>
      </c>
      <c r="C941" s="11" t="s">
        <v>217</v>
      </c>
    </row>
    <row r="942" spans="1:3" ht="20.25" customHeight="1">
      <c r="A942" s="10">
        <v>1120</v>
      </c>
      <c r="B942" s="11" t="s">
        <v>1167</v>
      </c>
      <c r="C942" s="11" t="s">
        <v>14</v>
      </c>
    </row>
    <row r="943" spans="1:3" ht="20.25" customHeight="1">
      <c r="A943" s="5" t="str">
        <f>"001121"</f>
        <v>001121</v>
      </c>
      <c r="B943" s="6" t="s">
        <v>1168</v>
      </c>
      <c r="C943" s="6" t="s">
        <v>802</v>
      </c>
    </row>
    <row r="944" spans="1:3" ht="20.25" customHeight="1">
      <c r="A944" s="10">
        <v>1122</v>
      </c>
      <c r="B944" s="11" t="s">
        <v>1169</v>
      </c>
      <c r="C944" s="11" t="s">
        <v>1170</v>
      </c>
    </row>
    <row r="945" spans="1:3" ht="20.25" customHeight="1">
      <c r="A945" s="5" t="str">
        <f>"001123"</f>
        <v>001123</v>
      </c>
      <c r="B945" s="6" t="s">
        <v>1171</v>
      </c>
      <c r="C945" s="6" t="s">
        <v>48</v>
      </c>
    </row>
    <row r="946" spans="1:3" ht="20.25" customHeight="1">
      <c r="A946" s="10">
        <v>1126</v>
      </c>
      <c r="B946" s="11" t="s">
        <v>1172</v>
      </c>
      <c r="C946" s="11" t="s">
        <v>150</v>
      </c>
    </row>
    <row r="947" spans="1:3" ht="20.25" customHeight="1">
      <c r="A947" s="5" t="str">
        <f>"001127"</f>
        <v>001127</v>
      </c>
      <c r="B947" s="6" t="s">
        <v>1173</v>
      </c>
      <c r="C947" s="6" t="s">
        <v>56</v>
      </c>
    </row>
    <row r="948" spans="1:3" ht="20.25" customHeight="1">
      <c r="A948" s="10">
        <v>1128</v>
      </c>
      <c r="B948" s="11" t="s">
        <v>1174</v>
      </c>
      <c r="C948" s="11" t="s">
        <v>147</v>
      </c>
    </row>
    <row r="949" spans="1:3" ht="20.25" customHeight="1">
      <c r="A949" s="10">
        <v>1129</v>
      </c>
      <c r="B949" s="11" t="s">
        <v>1175</v>
      </c>
      <c r="C949" s="11" t="s">
        <v>232</v>
      </c>
    </row>
    <row r="950" spans="1:3" ht="20.25" customHeight="1">
      <c r="A950" s="5" t="str">
        <f>"001130"</f>
        <v>001130</v>
      </c>
      <c r="B950" s="6" t="s">
        <v>1176</v>
      </c>
      <c r="C950" s="6" t="s">
        <v>1177</v>
      </c>
    </row>
    <row r="951" spans="1:3" ht="20.25" customHeight="1">
      <c r="A951" s="5" t="str">
        <f>"001131"</f>
        <v>001131</v>
      </c>
      <c r="B951" s="6" t="s">
        <v>1178</v>
      </c>
      <c r="C951" s="6" t="s">
        <v>34</v>
      </c>
    </row>
    <row r="952" spans="1:3" ht="20.25" customHeight="1">
      <c r="A952" s="5" t="str">
        <f>"001132"</f>
        <v>001132</v>
      </c>
      <c r="B952" s="6" t="s">
        <v>1179</v>
      </c>
      <c r="C952" s="6" t="s">
        <v>802</v>
      </c>
    </row>
    <row r="953" spans="1:3" ht="20.25" customHeight="1">
      <c r="A953" s="5" t="str">
        <f>"001133"</f>
        <v>001133</v>
      </c>
      <c r="B953" s="6" t="s">
        <v>1180</v>
      </c>
      <c r="C953" s="6" t="s">
        <v>287</v>
      </c>
    </row>
    <row r="954" spans="1:3" ht="20.25" customHeight="1">
      <c r="A954" s="5" t="str">
        <f>"001135"</f>
        <v>001135</v>
      </c>
      <c r="B954" s="6" t="s">
        <v>1181</v>
      </c>
      <c r="C954" s="6" t="s">
        <v>317</v>
      </c>
    </row>
    <row r="955" spans="1:3" ht="20.25" customHeight="1">
      <c r="A955" s="5" t="str">
        <f>"001136"</f>
        <v>001136</v>
      </c>
      <c r="B955" s="6" t="s">
        <v>1182</v>
      </c>
      <c r="C955" s="6" t="s">
        <v>40</v>
      </c>
    </row>
    <row r="956" spans="1:3" ht="20.25" customHeight="1">
      <c r="A956" s="5" t="str">
        <f>"001138"</f>
        <v>001138</v>
      </c>
      <c r="B956" s="6" t="s">
        <v>1183</v>
      </c>
      <c r="C956" s="6" t="s">
        <v>586</v>
      </c>
    </row>
    <row r="957" spans="1:3" ht="20.25" customHeight="1">
      <c r="A957" s="10">
        <v>1139</v>
      </c>
      <c r="B957" s="11" t="s">
        <v>1184</v>
      </c>
      <c r="C957" s="11" t="s">
        <v>213</v>
      </c>
    </row>
    <row r="958" spans="1:3" ht="20.25" customHeight="1">
      <c r="A958" s="5" t="str">
        <f>"001146"</f>
        <v>001146</v>
      </c>
      <c r="B958" s="6" t="s">
        <v>1185</v>
      </c>
      <c r="C958" s="6" t="s">
        <v>107</v>
      </c>
    </row>
    <row r="959" spans="1:3" ht="20.25" customHeight="1">
      <c r="A959" s="15">
        <v>1153</v>
      </c>
      <c r="B959" s="16" t="s">
        <v>1186</v>
      </c>
      <c r="C959" s="16" t="s">
        <v>317</v>
      </c>
    </row>
    <row r="960" spans="1:3" ht="20.25" customHeight="1">
      <c r="A960" s="5" t="str">
        <f>"001155"</f>
        <v>001155</v>
      </c>
      <c r="B960" s="6" t="s">
        <v>1187</v>
      </c>
      <c r="C960" s="6" t="s">
        <v>586</v>
      </c>
    </row>
    <row r="961" spans="1:3" ht="20.25" customHeight="1">
      <c r="A961" s="10">
        <v>1156</v>
      </c>
      <c r="B961" s="11" t="s">
        <v>1188</v>
      </c>
      <c r="C961" s="11" t="s">
        <v>317</v>
      </c>
    </row>
    <row r="962" spans="1:3" ht="20.25" customHeight="1">
      <c r="A962" s="10">
        <v>1157</v>
      </c>
      <c r="B962" s="11" t="s">
        <v>1189</v>
      </c>
      <c r="C962" s="11" t="s">
        <v>1190</v>
      </c>
    </row>
    <row r="963" spans="1:3" ht="20.25" customHeight="1">
      <c r="A963" s="5" t="str">
        <f>"001158"</f>
        <v>001158</v>
      </c>
      <c r="B963" s="6" t="s">
        <v>1191</v>
      </c>
      <c r="C963" s="6" t="s">
        <v>185</v>
      </c>
    </row>
    <row r="964" spans="1:3" ht="20.25" customHeight="1">
      <c r="A964" s="5" t="str">
        <f>"001159"</f>
        <v>001159</v>
      </c>
      <c r="B964" s="6" t="s">
        <v>1192</v>
      </c>
      <c r="C964" s="6" t="s">
        <v>704</v>
      </c>
    </row>
    <row r="965" spans="1:3" ht="20.25" customHeight="1">
      <c r="A965" s="5" t="str">
        <f>"001160"</f>
        <v>001160</v>
      </c>
      <c r="B965" s="6" t="s">
        <v>1193</v>
      </c>
      <c r="C965" s="6" t="s">
        <v>10</v>
      </c>
    </row>
    <row r="966" spans="1:3" ht="20.25" customHeight="1">
      <c r="A966" s="10">
        <v>1161</v>
      </c>
      <c r="B966" s="11" t="s">
        <v>1194</v>
      </c>
      <c r="C966" s="11" t="s">
        <v>261</v>
      </c>
    </row>
    <row r="967" spans="1:3" ht="20.25" customHeight="1">
      <c r="A967" s="5" t="str">
        <f>"001162"</f>
        <v>001162</v>
      </c>
      <c r="B967" s="6" t="s">
        <v>1195</v>
      </c>
      <c r="C967" s="6" t="s">
        <v>56</v>
      </c>
    </row>
    <row r="968" spans="1:3" ht="20.25" customHeight="1">
      <c r="A968" s="5" t="str">
        <f>"001163"</f>
        <v>001163</v>
      </c>
      <c r="B968" s="6" t="s">
        <v>1196</v>
      </c>
      <c r="C968" s="6" t="s">
        <v>56</v>
      </c>
    </row>
    <row r="969" spans="1:3" ht="20.25" customHeight="1">
      <c r="A969" s="5" t="str">
        <f>"001165"</f>
        <v>001165</v>
      </c>
      <c r="B969" s="6" t="s">
        <v>1197</v>
      </c>
      <c r="C969" s="6" t="s">
        <v>12</v>
      </c>
    </row>
    <row r="970" spans="1:3" ht="20.25" customHeight="1">
      <c r="A970" s="5" t="str">
        <f>"001166"</f>
        <v>001166</v>
      </c>
      <c r="B970" s="6" t="s">
        <v>1198</v>
      </c>
      <c r="C970" s="6" t="s">
        <v>610</v>
      </c>
    </row>
    <row r="971" spans="1:3" ht="20.25" customHeight="1">
      <c r="A971" s="5" t="str">
        <f>"001167"</f>
        <v>001167</v>
      </c>
      <c r="B971" s="6" t="s">
        <v>1199</v>
      </c>
      <c r="C971" s="6" t="s">
        <v>34</v>
      </c>
    </row>
    <row r="972" spans="1:3" ht="20.25" customHeight="1">
      <c r="A972" s="5" t="str">
        <f>"001168"</f>
        <v>001168</v>
      </c>
      <c r="B972" s="6" t="s">
        <v>1200</v>
      </c>
      <c r="C972" s="6" t="s">
        <v>872</v>
      </c>
    </row>
    <row r="973" spans="1:3" ht="20.25" customHeight="1">
      <c r="A973" s="5" t="str">
        <f>"001169"</f>
        <v>001169</v>
      </c>
      <c r="B973" s="11" t="s">
        <v>1201</v>
      </c>
      <c r="C973" s="6" t="s">
        <v>473</v>
      </c>
    </row>
    <row r="974" spans="1:3" ht="20.25" customHeight="1">
      <c r="A974" s="5" t="str">
        <f>"001170"</f>
        <v>001170</v>
      </c>
      <c r="B974" s="6" t="s">
        <v>1202</v>
      </c>
      <c r="C974" s="6" t="s">
        <v>77</v>
      </c>
    </row>
    <row r="975" spans="1:3" ht="20.25" customHeight="1">
      <c r="A975" s="5" t="str">
        <f>"001171"</f>
        <v>001171</v>
      </c>
      <c r="B975" s="6" t="s">
        <v>1203</v>
      </c>
      <c r="C975" s="6" t="s">
        <v>293</v>
      </c>
    </row>
    <row r="976" spans="1:3" ht="20.25" customHeight="1">
      <c r="A976" s="5" t="str">
        <f>"001172"</f>
        <v>001172</v>
      </c>
      <c r="B976" s="6" t="s">
        <v>1204</v>
      </c>
      <c r="C976" s="6" t="s">
        <v>370</v>
      </c>
    </row>
    <row r="977" spans="1:3" ht="20.25" customHeight="1">
      <c r="A977" s="5" t="str">
        <f>"001173"</f>
        <v>001173</v>
      </c>
      <c r="B977" s="6" t="s">
        <v>1205</v>
      </c>
      <c r="C977" s="6" t="s">
        <v>285</v>
      </c>
    </row>
    <row r="978" spans="1:3" ht="20.25" customHeight="1">
      <c r="A978" s="5" t="str">
        <f>"001175"</f>
        <v>001175</v>
      </c>
      <c r="B978" s="6" t="s">
        <v>1206</v>
      </c>
      <c r="C978" s="6" t="s">
        <v>8</v>
      </c>
    </row>
    <row r="979" spans="1:3" ht="20.25" customHeight="1">
      <c r="A979" s="5" t="str">
        <f>"001176"</f>
        <v>001176</v>
      </c>
      <c r="B979" s="6" t="s">
        <v>1207</v>
      </c>
      <c r="C979" s="6" t="s">
        <v>335</v>
      </c>
    </row>
    <row r="980" spans="1:3" ht="20.25" customHeight="1">
      <c r="A980" s="5" t="str">
        <f>"001177"</f>
        <v>001177</v>
      </c>
      <c r="B980" s="6" t="s">
        <v>1208</v>
      </c>
      <c r="C980" s="6" t="s">
        <v>139</v>
      </c>
    </row>
    <row r="981" spans="1:3" ht="20.25" customHeight="1">
      <c r="A981" s="5" t="str">
        <f>"001178"</f>
        <v>001178</v>
      </c>
      <c r="B981" s="6" t="s">
        <v>1209</v>
      </c>
      <c r="C981" s="6" t="s">
        <v>1037</v>
      </c>
    </row>
    <row r="982" spans="1:3" ht="20.25" customHeight="1">
      <c r="A982" s="10">
        <v>1179</v>
      </c>
      <c r="B982" s="11" t="s">
        <v>1210</v>
      </c>
      <c r="C982" s="11" t="s">
        <v>494</v>
      </c>
    </row>
    <row r="983" spans="1:3" ht="20.25" customHeight="1">
      <c r="A983" s="5" t="str">
        <f>"001180"</f>
        <v>001180</v>
      </c>
      <c r="B983" s="6" t="s">
        <v>1211</v>
      </c>
      <c r="C983" s="6" t="s">
        <v>8</v>
      </c>
    </row>
    <row r="984" spans="1:3" ht="20.25" customHeight="1">
      <c r="A984" s="10">
        <v>1181</v>
      </c>
      <c r="B984" s="11" t="s">
        <v>1212</v>
      </c>
      <c r="C984" s="11" t="s">
        <v>40</v>
      </c>
    </row>
    <row r="985" spans="1:3" ht="20.25" customHeight="1">
      <c r="A985" s="5" t="str">
        <f>"001182"</f>
        <v>001182</v>
      </c>
      <c r="B985" s="6" t="s">
        <v>1213</v>
      </c>
      <c r="C985" s="6" t="s">
        <v>8</v>
      </c>
    </row>
    <row r="986" spans="1:3" ht="20.25" customHeight="1">
      <c r="A986" s="5" t="str">
        <f>"001183"</f>
        <v>001183</v>
      </c>
      <c r="B986" s="6" t="s">
        <v>1214</v>
      </c>
      <c r="C986" s="6" t="s">
        <v>38</v>
      </c>
    </row>
    <row r="987" spans="1:3" ht="20.25" customHeight="1">
      <c r="A987" s="10">
        <v>1185</v>
      </c>
      <c r="B987" s="11" t="s">
        <v>1215</v>
      </c>
      <c r="C987" s="11" t="s">
        <v>187</v>
      </c>
    </row>
    <row r="988" spans="1:3" ht="20.25" customHeight="1">
      <c r="A988" s="10">
        <v>1186</v>
      </c>
      <c r="B988" s="11" t="s">
        <v>1216</v>
      </c>
      <c r="C988" s="11" t="s">
        <v>38</v>
      </c>
    </row>
    <row r="989" spans="1:3" ht="20.25" customHeight="1">
      <c r="A989" s="5" t="str">
        <f>"001187"</f>
        <v>001187</v>
      </c>
      <c r="B989" s="6" t="s">
        <v>1217</v>
      </c>
      <c r="C989" s="6" t="s">
        <v>38</v>
      </c>
    </row>
    <row r="990" spans="1:3" ht="20.25" customHeight="1">
      <c r="A990" s="5" t="str">
        <f>"001188"</f>
        <v>001188</v>
      </c>
      <c r="B990" s="6" t="s">
        <v>1218</v>
      </c>
      <c r="C990" s="6" t="s">
        <v>204</v>
      </c>
    </row>
    <row r="991" spans="1:3" ht="20.25" customHeight="1">
      <c r="A991" s="5" t="str">
        <f>"001189"</f>
        <v>001189</v>
      </c>
      <c r="B991" s="6" t="s">
        <v>1219</v>
      </c>
      <c r="C991" s="6" t="s">
        <v>8</v>
      </c>
    </row>
    <row r="992" spans="1:3" ht="20.25" customHeight="1">
      <c r="A992" s="5" t="str">
        <f>"001190"</f>
        <v>001190</v>
      </c>
      <c r="B992" s="6" t="s">
        <v>1220</v>
      </c>
      <c r="C992" s="6" t="s">
        <v>623</v>
      </c>
    </row>
    <row r="993" spans="1:3" ht="20.25" customHeight="1">
      <c r="A993" s="10">
        <v>1191</v>
      </c>
      <c r="B993" s="11" t="s">
        <v>1221</v>
      </c>
      <c r="C993" s="11" t="s">
        <v>38</v>
      </c>
    </row>
    <row r="994" spans="1:3" ht="20.25" customHeight="1">
      <c r="A994" s="5" t="str">
        <f>"001192"</f>
        <v>001192</v>
      </c>
      <c r="B994" s="6" t="s">
        <v>1222</v>
      </c>
      <c r="C994" s="6" t="s">
        <v>38</v>
      </c>
    </row>
    <row r="995" spans="1:3" ht="20.25" customHeight="1">
      <c r="A995" s="5" t="str">
        <f>"001195"</f>
        <v>001195</v>
      </c>
      <c r="B995" s="6" t="s">
        <v>1223</v>
      </c>
      <c r="C995" s="6" t="s">
        <v>147</v>
      </c>
    </row>
    <row r="996" spans="1:3" ht="20.25" customHeight="1">
      <c r="A996" s="5" t="str">
        <f>"001196"</f>
        <v>001196</v>
      </c>
      <c r="B996" s="6" t="s">
        <v>1224</v>
      </c>
      <c r="C996" s="6" t="s">
        <v>31</v>
      </c>
    </row>
    <row r="997" spans="1:3" ht="20.25" customHeight="1">
      <c r="A997" s="10">
        <v>1197</v>
      </c>
      <c r="B997" s="11" t="s">
        <v>1225</v>
      </c>
      <c r="C997" s="11" t="s">
        <v>204</v>
      </c>
    </row>
    <row r="998" spans="1:3" ht="20.25" customHeight="1">
      <c r="A998" s="5" t="str">
        <f>"001198"</f>
        <v>001198</v>
      </c>
      <c r="B998" s="6" t="s">
        <v>1226</v>
      </c>
      <c r="C998" s="6" t="s">
        <v>31</v>
      </c>
    </row>
    <row r="999" spans="1:3" ht="20.25" customHeight="1">
      <c r="A999" s="10">
        <v>1199</v>
      </c>
      <c r="B999" s="11" t="s">
        <v>1227</v>
      </c>
      <c r="C999" s="11" t="s">
        <v>187</v>
      </c>
    </row>
    <row r="1000" spans="1:3" ht="20.25" customHeight="1">
      <c r="A1000" s="41">
        <v>1200</v>
      </c>
      <c r="B1000" s="42" t="s">
        <v>1228</v>
      </c>
      <c r="C1000" s="42" t="s">
        <v>10</v>
      </c>
    </row>
    <row r="1001" spans="1:3" ht="20.25" customHeight="1">
      <c r="A1001" s="5" t="str">
        <f>"001206"</f>
        <v>001206</v>
      </c>
      <c r="B1001" s="6" t="s">
        <v>1229</v>
      </c>
      <c r="C1001" s="6" t="s">
        <v>34</v>
      </c>
    </row>
    <row r="1002" spans="1:3" ht="20.25" customHeight="1">
      <c r="A1002" s="10">
        <v>1207</v>
      </c>
      <c r="B1002" s="11" t="s">
        <v>1230</v>
      </c>
      <c r="C1002" s="11" t="s">
        <v>720</v>
      </c>
    </row>
    <row r="1003" spans="1:3" ht="20.25" customHeight="1">
      <c r="A1003" s="5" t="str">
        <f>"001208"</f>
        <v>001208</v>
      </c>
      <c r="B1003" s="6" t="s">
        <v>1231</v>
      </c>
      <c r="C1003" s="6" t="s">
        <v>442</v>
      </c>
    </row>
    <row r="1004" spans="1:3" ht="20.25" customHeight="1">
      <c r="A1004" s="5" t="str">
        <f>"001209"</f>
        <v>001209</v>
      </c>
      <c r="B1004" s="6" t="s">
        <v>1232</v>
      </c>
      <c r="C1004" s="6" t="s">
        <v>72</v>
      </c>
    </row>
    <row r="1005" spans="1:3" ht="20.25" customHeight="1">
      <c r="A1005" s="5" t="str">
        <f>"001210"</f>
        <v>001210</v>
      </c>
      <c r="B1005" s="6" t="s">
        <v>1233</v>
      </c>
      <c r="C1005" s="6" t="s">
        <v>1234</v>
      </c>
    </row>
    <row r="1006" spans="1:3" ht="20.25" customHeight="1">
      <c r="A1006" s="5" t="str">
        <f>"001212"</f>
        <v>001212</v>
      </c>
      <c r="B1006" s="6" t="s">
        <v>1235</v>
      </c>
      <c r="C1006" s="6" t="s">
        <v>48</v>
      </c>
    </row>
    <row r="1007" spans="1:3" ht="20.25" customHeight="1">
      <c r="A1007" s="5" t="str">
        <f>"001213"</f>
        <v>001213</v>
      </c>
      <c r="B1007" s="6" t="s">
        <v>1236</v>
      </c>
      <c r="C1007" s="6" t="s">
        <v>34</v>
      </c>
    </row>
    <row r="1008" spans="1:3" ht="20.25" customHeight="1">
      <c r="A1008" s="10">
        <v>1215</v>
      </c>
      <c r="B1008" s="11" t="s">
        <v>1237</v>
      </c>
      <c r="C1008" s="11" t="s">
        <v>38</v>
      </c>
    </row>
    <row r="1009" spans="1:3" ht="20.25" customHeight="1">
      <c r="A1009" s="5" t="str">
        <f>"001216"</f>
        <v>001216</v>
      </c>
      <c r="B1009" s="6" t="s">
        <v>1238</v>
      </c>
      <c r="C1009" s="6" t="s">
        <v>77</v>
      </c>
    </row>
    <row r="1010" spans="1:3" ht="20.25" customHeight="1">
      <c r="A1010" s="5" t="str">
        <f>"001217"</f>
        <v>001217</v>
      </c>
      <c r="B1010" s="6" t="s">
        <v>1239</v>
      </c>
      <c r="C1010" s="6" t="s">
        <v>31</v>
      </c>
    </row>
    <row r="1011" spans="1:3" ht="20.25" customHeight="1">
      <c r="A1011" s="5" t="str">
        <f>"001218"</f>
        <v>001218</v>
      </c>
      <c r="B1011" s="6" t="s">
        <v>1240</v>
      </c>
      <c r="C1011" s="6" t="s">
        <v>311</v>
      </c>
    </row>
    <row r="1012" spans="1:3" ht="20.25" customHeight="1">
      <c r="A1012" s="5" t="str">
        <f>"001219"</f>
        <v>001219</v>
      </c>
      <c r="B1012" s="6" t="s">
        <v>1241</v>
      </c>
      <c r="C1012" s="6" t="s">
        <v>429</v>
      </c>
    </row>
    <row r="1013" spans="1:3" ht="20.25" customHeight="1">
      <c r="A1013" s="10">
        <v>1220</v>
      </c>
      <c r="B1013" s="11" t="s">
        <v>1242</v>
      </c>
      <c r="C1013" s="11" t="s">
        <v>1243</v>
      </c>
    </row>
    <row r="1014" spans="1:3" ht="20.25" customHeight="1">
      <c r="A1014" s="10">
        <v>1221</v>
      </c>
      <c r="B1014" s="11" t="s">
        <v>1244</v>
      </c>
      <c r="C1014" s="11" t="s">
        <v>40</v>
      </c>
    </row>
    <row r="1015" spans="1:3" ht="20.25" customHeight="1">
      <c r="A1015" s="5" t="str">
        <f>"001222"</f>
        <v>001222</v>
      </c>
      <c r="B1015" s="6" t="s">
        <v>1245</v>
      </c>
      <c r="C1015" s="6" t="s">
        <v>48</v>
      </c>
    </row>
    <row r="1016" spans="1:3" ht="20.25" customHeight="1">
      <c r="A1016" s="10">
        <v>1223</v>
      </c>
      <c r="B1016" s="11" t="s">
        <v>1246</v>
      </c>
      <c r="C1016" s="11" t="s">
        <v>187</v>
      </c>
    </row>
    <row r="1017" spans="1:3" ht="20.25" customHeight="1">
      <c r="A1017" s="10">
        <v>1226</v>
      </c>
      <c r="B1017" s="11" t="s">
        <v>1247</v>
      </c>
      <c r="C1017" s="11" t="s">
        <v>40</v>
      </c>
    </row>
    <row r="1018" spans="1:3" ht="20.25" customHeight="1">
      <c r="A1018" s="5" t="str">
        <f>"001227"</f>
        <v>001227</v>
      </c>
      <c r="B1018" s="6" t="s">
        <v>1248</v>
      </c>
      <c r="C1018" s="6" t="s">
        <v>12</v>
      </c>
    </row>
    <row r="1019" spans="1:3" ht="20.25" customHeight="1">
      <c r="A1019" s="5" t="str">
        <f>"001228"</f>
        <v>001228</v>
      </c>
      <c r="B1019" s="6" t="s">
        <v>1249</v>
      </c>
      <c r="C1019" s="6" t="s">
        <v>94</v>
      </c>
    </row>
    <row r="1020" spans="1:3" ht="20.25" customHeight="1">
      <c r="A1020" s="5" t="str">
        <f>"001229"</f>
        <v>001229</v>
      </c>
      <c r="B1020" s="6" t="s">
        <v>1250</v>
      </c>
      <c r="C1020" s="6" t="s">
        <v>1251</v>
      </c>
    </row>
    <row r="1021" spans="1:3" ht="20.25" customHeight="1">
      <c r="A1021" s="5" t="str">
        <f>"001230"</f>
        <v>001230</v>
      </c>
      <c r="B1021" s="6" t="s">
        <v>1252</v>
      </c>
      <c r="C1021" s="6" t="s">
        <v>10</v>
      </c>
    </row>
    <row r="1022" spans="1:3" ht="20.25" customHeight="1">
      <c r="A1022" s="15">
        <v>1231</v>
      </c>
      <c r="B1022" s="16" t="s">
        <v>1253</v>
      </c>
      <c r="C1022" s="16" t="s">
        <v>217</v>
      </c>
    </row>
    <row r="1023" spans="1:3" ht="20.25" customHeight="1">
      <c r="A1023" s="5" t="str">
        <f>"001232"</f>
        <v>001232</v>
      </c>
      <c r="B1023" s="6" t="s">
        <v>1254</v>
      </c>
      <c r="C1023" s="6" t="s">
        <v>27</v>
      </c>
    </row>
    <row r="1024" spans="1:3" ht="20.25" customHeight="1">
      <c r="A1024" s="5" t="str">
        <f>"001233"</f>
        <v>001233</v>
      </c>
      <c r="B1024" s="6" t="s">
        <v>1255</v>
      </c>
      <c r="C1024" s="6" t="s">
        <v>751</v>
      </c>
    </row>
    <row r="1025" spans="1:3" ht="20.25" customHeight="1">
      <c r="A1025" s="5" t="str">
        <f>"001234"</f>
        <v>001234</v>
      </c>
      <c r="B1025" s="6" t="s">
        <v>1256</v>
      </c>
      <c r="C1025" s="6" t="s">
        <v>370</v>
      </c>
    </row>
    <row r="1026" spans="1:3" ht="20.25" customHeight="1">
      <c r="A1026" s="5" t="str">
        <f>"001236"</f>
        <v>001236</v>
      </c>
      <c r="B1026" s="6" t="s">
        <v>1257</v>
      </c>
      <c r="C1026" s="6" t="s">
        <v>586</v>
      </c>
    </row>
    <row r="1027" spans="1:3" ht="20.25" customHeight="1">
      <c r="A1027" s="5" t="str">
        <f>"001238"</f>
        <v>001238</v>
      </c>
      <c r="B1027" s="6" t="s">
        <v>1258</v>
      </c>
      <c r="C1027" s="6" t="s">
        <v>185</v>
      </c>
    </row>
    <row r="1028" spans="1:3" ht="20.25" customHeight="1">
      <c r="A1028" s="5" t="str">
        <f>"001252"</f>
        <v>001252</v>
      </c>
      <c r="B1028" s="6" t="s">
        <v>1259</v>
      </c>
      <c r="C1028" s="6" t="s">
        <v>429</v>
      </c>
    </row>
    <row r="1029" spans="1:3" ht="20.25" customHeight="1">
      <c r="A1029" s="5" t="str">
        <f>"001256"</f>
        <v>001256</v>
      </c>
      <c r="B1029" s="6" t="s">
        <v>1260</v>
      </c>
      <c r="C1029" s="6" t="s">
        <v>31</v>
      </c>
    </row>
    <row r="1030" spans="1:3" ht="20.25" customHeight="1">
      <c r="A1030" s="5" t="str">
        <f>"001257"</f>
        <v>001257</v>
      </c>
      <c r="B1030" s="6" t="s">
        <v>1261</v>
      </c>
      <c r="C1030" s="6" t="s">
        <v>147</v>
      </c>
    </row>
    <row r="1031" spans="1:3" ht="20.25" customHeight="1">
      <c r="A1031" s="5" t="str">
        <f>"001258"</f>
        <v>001258</v>
      </c>
      <c r="B1031" s="6" t="s">
        <v>1262</v>
      </c>
      <c r="C1031" s="6" t="s">
        <v>1263</v>
      </c>
    </row>
    <row r="1032" spans="1:3" ht="20.25" customHeight="1">
      <c r="A1032" s="5" t="str">
        <f>"001259"</f>
        <v>001259</v>
      </c>
      <c r="B1032" s="6" t="s">
        <v>1264</v>
      </c>
      <c r="C1032" s="6" t="s">
        <v>94</v>
      </c>
    </row>
    <row r="1033" spans="1:3" ht="20.25" customHeight="1">
      <c r="A1033" s="10">
        <v>1260</v>
      </c>
      <c r="B1033" s="11" t="s">
        <v>1265</v>
      </c>
      <c r="C1033" s="11" t="s">
        <v>465</v>
      </c>
    </row>
    <row r="1034" spans="1:3" ht="20.25" customHeight="1">
      <c r="A1034" s="10">
        <v>1261</v>
      </c>
      <c r="B1034" s="11" t="s">
        <v>1266</v>
      </c>
      <c r="C1034" s="11" t="s">
        <v>20</v>
      </c>
    </row>
    <row r="1035" spans="1:3" ht="20.25" customHeight="1">
      <c r="A1035" s="5" t="str">
        <f>"001262"</f>
        <v>001262</v>
      </c>
      <c r="B1035" s="6" t="s">
        <v>1267</v>
      </c>
      <c r="C1035" s="6" t="s">
        <v>36</v>
      </c>
    </row>
    <row r="1036" spans="1:3" ht="20.25" customHeight="1">
      <c r="A1036" s="10">
        <v>1265</v>
      </c>
      <c r="B1036" s="11" t="s">
        <v>1268</v>
      </c>
      <c r="C1036" s="11" t="s">
        <v>333</v>
      </c>
    </row>
    <row r="1037" spans="1:3" ht="20.25" customHeight="1">
      <c r="A1037" s="5" t="str">
        <f>"001266"</f>
        <v>001266</v>
      </c>
      <c r="B1037" s="6" t="s">
        <v>1269</v>
      </c>
      <c r="C1037" s="6" t="s">
        <v>1270</v>
      </c>
    </row>
    <row r="1038" spans="1:3" ht="20.25" customHeight="1">
      <c r="A1038" s="10">
        <v>1267</v>
      </c>
      <c r="B1038" s="11" t="s">
        <v>1271</v>
      </c>
      <c r="C1038" s="11" t="s">
        <v>20</v>
      </c>
    </row>
    <row r="1039" spans="1:3" ht="20.25" customHeight="1">
      <c r="A1039" s="5" t="str">
        <f>"001268"</f>
        <v>001268</v>
      </c>
      <c r="B1039" s="6" t="s">
        <v>1272</v>
      </c>
      <c r="C1039" s="6" t="s">
        <v>36</v>
      </c>
    </row>
    <row r="1040" spans="1:3" ht="20.25" customHeight="1">
      <c r="A1040" s="5" t="str">
        <f>"001269"</f>
        <v>001269</v>
      </c>
      <c r="B1040" s="6" t="s">
        <v>1273</v>
      </c>
      <c r="C1040" s="6" t="s">
        <v>16</v>
      </c>
    </row>
    <row r="1041" spans="1:3" ht="20.25" customHeight="1">
      <c r="A1041" s="5" t="str">
        <f>"001270"</f>
        <v>001270</v>
      </c>
      <c r="B1041" s="6" t="s">
        <v>1274</v>
      </c>
      <c r="C1041" s="6" t="s">
        <v>384</v>
      </c>
    </row>
    <row r="1042" spans="1:3" ht="20.25" customHeight="1">
      <c r="A1042" s="5" t="str">
        <f>"001271"</f>
        <v>001271</v>
      </c>
      <c r="B1042" s="6" t="s">
        <v>1275</v>
      </c>
      <c r="C1042" s="6" t="s">
        <v>121</v>
      </c>
    </row>
    <row r="1043" spans="1:3" ht="20.25" customHeight="1">
      <c r="A1043" s="5" t="str">
        <f>"001272"</f>
        <v>001272</v>
      </c>
      <c r="B1043" s="6" t="s">
        <v>1276</v>
      </c>
      <c r="C1043" s="6" t="s">
        <v>217</v>
      </c>
    </row>
    <row r="1044" spans="1:3" ht="20.25" customHeight="1">
      <c r="A1044" s="5" t="str">
        <f>"001275"</f>
        <v>001275</v>
      </c>
      <c r="B1044" s="6" t="s">
        <v>1277</v>
      </c>
      <c r="C1044" s="6" t="s">
        <v>412</v>
      </c>
    </row>
    <row r="1045" spans="1:3" ht="20.25" customHeight="1">
      <c r="A1045" s="5" t="str">
        <f>"001276"</f>
        <v>001276</v>
      </c>
      <c r="B1045" s="6" t="s">
        <v>1278</v>
      </c>
      <c r="C1045" s="6" t="s">
        <v>1279</v>
      </c>
    </row>
    <row r="1046" spans="1:3" ht="20.25" customHeight="1">
      <c r="A1046" s="10">
        <v>1277</v>
      </c>
      <c r="B1046" s="11" t="s">
        <v>1280</v>
      </c>
      <c r="C1046" s="11" t="s">
        <v>18</v>
      </c>
    </row>
    <row r="1047" spans="1:3" ht="20.25" customHeight="1">
      <c r="A1047" s="5" t="str">
        <f>"001278"</f>
        <v>001278</v>
      </c>
      <c r="B1047" s="6" t="s">
        <v>1281</v>
      </c>
      <c r="C1047" s="6" t="s">
        <v>16</v>
      </c>
    </row>
    <row r="1048" spans="1:3" ht="20.25" customHeight="1">
      <c r="A1048" s="10">
        <v>1279</v>
      </c>
      <c r="B1048" s="11" t="s">
        <v>1282</v>
      </c>
      <c r="C1048" s="11" t="s">
        <v>376</v>
      </c>
    </row>
    <row r="1049" spans="1:3" ht="20.25" customHeight="1">
      <c r="A1049" s="10">
        <v>1280</v>
      </c>
      <c r="B1049" s="11" t="s">
        <v>1283</v>
      </c>
      <c r="C1049" s="11" t="s">
        <v>10</v>
      </c>
    </row>
    <row r="1050" spans="1:3" ht="20.25" customHeight="1">
      <c r="A1050" s="10">
        <v>1281</v>
      </c>
      <c r="B1050" s="11" t="s">
        <v>1284</v>
      </c>
      <c r="C1050" s="11" t="s">
        <v>213</v>
      </c>
    </row>
    <row r="1051" spans="1:3" ht="20.25" customHeight="1">
      <c r="A1051" s="5" t="str">
        <f>"001282"</f>
        <v>001282</v>
      </c>
      <c r="B1051" s="6" t="s">
        <v>1285</v>
      </c>
      <c r="C1051" s="6" t="s">
        <v>287</v>
      </c>
    </row>
    <row r="1052" spans="1:3" ht="20.25" customHeight="1">
      <c r="A1052" s="10">
        <v>1283</v>
      </c>
      <c r="B1052" s="11" t="s">
        <v>1286</v>
      </c>
      <c r="C1052" s="11" t="s">
        <v>244</v>
      </c>
    </row>
    <row r="1053" spans="1:3" ht="20.25" customHeight="1">
      <c r="A1053" s="108" t="s">
        <v>1287</v>
      </c>
      <c r="B1053" s="11" t="s">
        <v>1288</v>
      </c>
      <c r="C1053" s="11" t="s">
        <v>176</v>
      </c>
    </row>
    <row r="1054" spans="1:3" ht="20.25" customHeight="1">
      <c r="A1054" s="5" t="str">
        <f>"001286"</f>
        <v>001286</v>
      </c>
      <c r="B1054" s="6" t="s">
        <v>1289</v>
      </c>
      <c r="C1054" s="6" t="s">
        <v>94</v>
      </c>
    </row>
    <row r="1055" spans="1:3" ht="20.25" customHeight="1">
      <c r="A1055" s="5" t="str">
        <f>"001287"</f>
        <v>001287</v>
      </c>
      <c r="B1055" s="6" t="s">
        <v>1290</v>
      </c>
      <c r="C1055" s="6" t="s">
        <v>244</v>
      </c>
    </row>
    <row r="1056" spans="1:3" ht="20.25" customHeight="1">
      <c r="A1056" s="5" t="str">
        <f>"001288"</f>
        <v>001288</v>
      </c>
      <c r="B1056" s="6" t="s">
        <v>1291</v>
      </c>
      <c r="C1056" s="6" t="s">
        <v>51</v>
      </c>
    </row>
    <row r="1057" spans="1:3" ht="20.25" customHeight="1">
      <c r="A1057" s="5" t="str">
        <f>"001289"</f>
        <v>001289</v>
      </c>
      <c r="B1057" s="6" t="s">
        <v>1292</v>
      </c>
      <c r="C1057" s="6" t="s">
        <v>107</v>
      </c>
    </row>
    <row r="1058" spans="1:3" ht="20.25" customHeight="1">
      <c r="A1058" s="15">
        <v>1290</v>
      </c>
      <c r="B1058" s="16" t="s">
        <v>1293</v>
      </c>
      <c r="C1058" s="16" t="s">
        <v>147</v>
      </c>
    </row>
    <row r="1059" spans="1:3" ht="20.25" customHeight="1">
      <c r="A1059" s="1">
        <v>1291</v>
      </c>
      <c r="B1059" s="54" t="s">
        <v>1294</v>
      </c>
      <c r="C1059" s="54" t="s">
        <v>38</v>
      </c>
    </row>
    <row r="1060" spans="1:3" ht="20.25" customHeight="1">
      <c r="A1060" s="15">
        <v>1292</v>
      </c>
      <c r="B1060" s="16" t="s">
        <v>1295</v>
      </c>
      <c r="C1060" s="16" t="s">
        <v>147</v>
      </c>
    </row>
    <row r="1061" spans="1:3" ht="20.25" customHeight="1">
      <c r="A1061" s="5" t="str">
        <f>"001295"</f>
        <v>001295</v>
      </c>
      <c r="B1061" s="6" t="s">
        <v>1296</v>
      </c>
      <c r="C1061" s="6" t="s">
        <v>94</v>
      </c>
    </row>
    <row r="1062" spans="1:3" ht="20.25" customHeight="1">
      <c r="A1062" s="5" t="str">
        <f>"001296"</f>
        <v>001296</v>
      </c>
      <c r="B1062" s="6" t="s">
        <v>1297</v>
      </c>
      <c r="C1062" s="6" t="s">
        <v>131</v>
      </c>
    </row>
    <row r="1063" spans="1:3" ht="20.25" customHeight="1">
      <c r="A1063" s="5" t="str">
        <f>"001297"</f>
        <v>001297</v>
      </c>
      <c r="B1063" s="6" t="s">
        <v>1298</v>
      </c>
      <c r="C1063" s="6" t="s">
        <v>10</v>
      </c>
    </row>
    <row r="1064" spans="1:3" ht="20.25" customHeight="1">
      <c r="A1064" s="15">
        <v>1298</v>
      </c>
      <c r="B1064" s="16" t="s">
        <v>1299</v>
      </c>
      <c r="C1064" s="16" t="s">
        <v>86</v>
      </c>
    </row>
    <row r="1065" spans="1:3" ht="20.25" customHeight="1">
      <c r="A1065" s="5" t="str">
        <f>"001299"</f>
        <v>001299</v>
      </c>
      <c r="B1065" s="6" t="s">
        <v>1300</v>
      </c>
      <c r="C1065" s="6" t="s">
        <v>1301</v>
      </c>
    </row>
    <row r="1066" spans="1:3" ht="20.25" customHeight="1">
      <c r="A1066" s="5" t="str">
        <f>"001300"</f>
        <v>001300</v>
      </c>
      <c r="B1066" s="6" t="s">
        <v>1302</v>
      </c>
      <c r="C1066" s="6" t="s">
        <v>311</v>
      </c>
    </row>
    <row r="1067" spans="1:3" ht="20.25" customHeight="1">
      <c r="A1067" s="5" t="str">
        <f>"001302"</f>
        <v>001302</v>
      </c>
      <c r="B1067" s="6" t="s">
        <v>1303</v>
      </c>
      <c r="C1067" s="6" t="s">
        <v>34</v>
      </c>
    </row>
    <row r="1068" spans="1:3" ht="20.25" customHeight="1">
      <c r="A1068" s="5" t="str">
        <f>"001303"</f>
        <v>001303</v>
      </c>
      <c r="B1068" s="6" t="s">
        <v>1304</v>
      </c>
      <c r="C1068" s="6" t="s">
        <v>317</v>
      </c>
    </row>
    <row r="1069" spans="1:3" ht="20.25" customHeight="1">
      <c r="A1069" s="5" t="str">
        <f>"001306"</f>
        <v>001306</v>
      </c>
      <c r="B1069" s="6" t="s">
        <v>1305</v>
      </c>
      <c r="C1069" s="6" t="s">
        <v>10</v>
      </c>
    </row>
    <row r="1070" spans="1:3" ht="20.25" customHeight="1">
      <c r="A1070" s="28" t="s">
        <v>1306</v>
      </c>
      <c r="B1070" s="28" t="s">
        <v>1307</v>
      </c>
      <c r="C1070" s="28" t="s">
        <v>185</v>
      </c>
    </row>
    <row r="1071" spans="1:3" ht="20.25" customHeight="1">
      <c r="A1071" s="15">
        <v>1308</v>
      </c>
      <c r="B1071" s="16" t="s">
        <v>1308</v>
      </c>
      <c r="C1071" s="16" t="s">
        <v>1309</v>
      </c>
    </row>
    <row r="1072" spans="1:3" ht="20.25" customHeight="1">
      <c r="A1072" s="5" t="str">
        <f>"001309"</f>
        <v>001309</v>
      </c>
      <c r="B1072" s="6" t="s">
        <v>1310</v>
      </c>
      <c r="C1072" s="6" t="s">
        <v>10</v>
      </c>
    </row>
    <row r="1073" spans="1:3" ht="20.25" customHeight="1">
      <c r="A1073" s="15">
        <v>1310</v>
      </c>
      <c r="B1073" s="16" t="s">
        <v>1311</v>
      </c>
      <c r="C1073" s="16" t="s">
        <v>610</v>
      </c>
    </row>
    <row r="1074" spans="1:3" ht="20.25" customHeight="1">
      <c r="A1074" s="5" t="str">
        <f>"001312"</f>
        <v>001312</v>
      </c>
      <c r="B1074" s="6" t="s">
        <v>1312</v>
      </c>
      <c r="C1074" s="6" t="s">
        <v>34</v>
      </c>
    </row>
    <row r="1075" spans="1:3" ht="20.25" customHeight="1">
      <c r="A1075" s="5" t="str">
        <f>"001313"</f>
        <v>001313</v>
      </c>
      <c r="B1075" s="6" t="s">
        <v>1313</v>
      </c>
      <c r="C1075" s="6" t="s">
        <v>1314</v>
      </c>
    </row>
    <row r="1076" spans="1:3" ht="20.25" customHeight="1">
      <c r="A1076" s="5" t="str">
        <f>"001314"</f>
        <v>001314</v>
      </c>
      <c r="B1076" s="6" t="s">
        <v>1315</v>
      </c>
      <c r="C1076" s="6" t="s">
        <v>10</v>
      </c>
    </row>
    <row r="1077" spans="1:3" ht="20.25" customHeight="1">
      <c r="A1077" s="15">
        <v>1316</v>
      </c>
      <c r="B1077" s="16" t="s">
        <v>1316</v>
      </c>
      <c r="C1077" s="16" t="s">
        <v>16</v>
      </c>
    </row>
    <row r="1078" spans="1:3" ht="20.25" customHeight="1">
      <c r="A1078" s="5" t="str">
        <f>"001318"</f>
        <v>001318</v>
      </c>
      <c r="B1078" s="6" t="s">
        <v>1317</v>
      </c>
      <c r="C1078" s="6" t="s">
        <v>586</v>
      </c>
    </row>
    <row r="1079" spans="1:3" ht="20.25" customHeight="1">
      <c r="A1079" s="15">
        <v>1319</v>
      </c>
      <c r="B1079" s="16" t="s">
        <v>1318</v>
      </c>
      <c r="C1079" s="16" t="s">
        <v>720</v>
      </c>
    </row>
    <row r="1080" spans="1:3" ht="20.25" customHeight="1">
      <c r="A1080" s="5" t="str">
        <f>"001320"</f>
        <v>001320</v>
      </c>
      <c r="B1080" s="6" t="s">
        <v>1319</v>
      </c>
      <c r="C1080" s="6" t="s">
        <v>277</v>
      </c>
    </row>
    <row r="1081" spans="1:3" ht="20.25" customHeight="1">
      <c r="A1081" s="15">
        <v>1322</v>
      </c>
      <c r="B1081" s="16" t="s">
        <v>1320</v>
      </c>
      <c r="C1081" s="16" t="s">
        <v>1321</v>
      </c>
    </row>
    <row r="1082" spans="1:3" ht="20.25" customHeight="1">
      <c r="A1082" s="29">
        <v>1323</v>
      </c>
      <c r="B1082" s="30" t="s">
        <v>1322</v>
      </c>
      <c r="C1082" s="30" t="s">
        <v>1037</v>
      </c>
    </row>
    <row r="1083" spans="1:3" ht="20.25" customHeight="1">
      <c r="A1083" s="5" t="str">
        <f>"001326"</f>
        <v>001326</v>
      </c>
      <c r="B1083" s="6" t="s">
        <v>1323</v>
      </c>
      <c r="C1083" s="6" t="s">
        <v>10</v>
      </c>
    </row>
    <row r="1084" spans="1:3" ht="20.25" customHeight="1">
      <c r="A1084" s="5" t="str">
        <f>"001328"</f>
        <v>001328</v>
      </c>
      <c r="B1084" s="6" t="s">
        <v>1324</v>
      </c>
      <c r="C1084" s="6" t="s">
        <v>1325</v>
      </c>
    </row>
    <row r="1085" spans="1:3" ht="20.25" customHeight="1">
      <c r="A1085" s="5" t="str">
        <f>"001329"</f>
        <v>001329</v>
      </c>
      <c r="B1085" s="6" t="s">
        <v>1326</v>
      </c>
      <c r="C1085" s="6" t="s">
        <v>1327</v>
      </c>
    </row>
    <row r="1086" spans="1:3" ht="20.25" customHeight="1">
      <c r="A1086" s="5" t="str">
        <f>"001330"</f>
        <v>001330</v>
      </c>
      <c r="B1086" s="6" t="s">
        <v>1328</v>
      </c>
      <c r="C1086" s="6" t="s">
        <v>215</v>
      </c>
    </row>
    <row r="1087" spans="1:3" ht="20.25" customHeight="1">
      <c r="A1087" s="5" t="str">
        <f>"001331"</f>
        <v>001331</v>
      </c>
      <c r="B1087" s="6" t="s">
        <v>1329</v>
      </c>
      <c r="C1087" s="6" t="s">
        <v>94</v>
      </c>
    </row>
    <row r="1088" spans="1:3" ht="20.25" customHeight="1">
      <c r="A1088" s="119" t="s">
        <v>1330</v>
      </c>
      <c r="B1088" s="30" t="s">
        <v>1331</v>
      </c>
      <c r="C1088" s="30" t="s">
        <v>147</v>
      </c>
    </row>
    <row r="1089" spans="1:3" ht="20.25" customHeight="1">
      <c r="A1089" s="5" t="str">
        <f>"001333"</f>
        <v>001333</v>
      </c>
      <c r="B1089" s="6" t="s">
        <v>1332</v>
      </c>
      <c r="C1089" s="6" t="s">
        <v>38</v>
      </c>
    </row>
    <row r="1090" spans="1:3" ht="20.25" customHeight="1">
      <c r="A1090" s="29">
        <v>1335</v>
      </c>
      <c r="B1090" s="30" t="s">
        <v>1333</v>
      </c>
      <c r="C1090" s="30" t="s">
        <v>317</v>
      </c>
    </row>
    <row r="1091" spans="1:3" ht="20.25" customHeight="1">
      <c r="A1091" s="15">
        <v>1336</v>
      </c>
      <c r="B1091" s="56" t="s">
        <v>1334</v>
      </c>
      <c r="C1091" s="56" t="s">
        <v>94</v>
      </c>
    </row>
    <row r="1092" spans="1:3" ht="20.25" customHeight="1">
      <c r="A1092" s="15">
        <v>1338</v>
      </c>
      <c r="B1092" s="16" t="s">
        <v>1335</v>
      </c>
      <c r="C1092" s="16" t="s">
        <v>185</v>
      </c>
    </row>
    <row r="1093" spans="1:3" ht="20.25" customHeight="1">
      <c r="A1093" s="5" t="str">
        <f>"001339"</f>
        <v>001339</v>
      </c>
      <c r="B1093" s="6" t="s">
        <v>1336</v>
      </c>
      <c r="C1093" s="6" t="s">
        <v>187</v>
      </c>
    </row>
    <row r="1094" spans="1:3" ht="20.25" customHeight="1">
      <c r="A1094" s="5" t="str">
        <f>"001345"</f>
        <v>001345</v>
      </c>
      <c r="B1094" s="6" t="s">
        <v>1337</v>
      </c>
      <c r="C1094" s="6" t="s">
        <v>169</v>
      </c>
    </row>
    <row r="1095" spans="1:3" ht="20.25" customHeight="1">
      <c r="A1095" s="5" t="str">
        <f>"001349"</f>
        <v>001349</v>
      </c>
      <c r="B1095" s="6" t="s">
        <v>1338</v>
      </c>
      <c r="C1095" s="6" t="s">
        <v>610</v>
      </c>
    </row>
    <row r="1096" spans="1:3" ht="20.25" customHeight="1">
      <c r="A1096" s="28" t="s">
        <v>1339</v>
      </c>
      <c r="B1096" s="28" t="s">
        <v>1340</v>
      </c>
      <c r="C1096" s="28" t="s">
        <v>147</v>
      </c>
    </row>
    <row r="1097" spans="1:3" ht="20.25" customHeight="1">
      <c r="A1097" s="5" t="str">
        <f>"001351"</f>
        <v>001351</v>
      </c>
      <c r="B1097" s="6" t="s">
        <v>1341</v>
      </c>
      <c r="C1097" s="6" t="s">
        <v>1159</v>
      </c>
    </row>
    <row r="1098" spans="1:3" ht="20.25" customHeight="1">
      <c r="A1098" s="38">
        <v>1352</v>
      </c>
      <c r="B1098" s="57" t="s">
        <v>1342</v>
      </c>
      <c r="C1098" s="39" t="s">
        <v>10</v>
      </c>
    </row>
    <row r="1099" spans="1:3" ht="20.25" customHeight="1">
      <c r="A1099" s="15">
        <v>1356</v>
      </c>
      <c r="B1099" s="24" t="s">
        <v>1343</v>
      </c>
      <c r="C1099" s="24" t="s">
        <v>285</v>
      </c>
    </row>
    <row r="1100" spans="1:3" ht="20.25" customHeight="1">
      <c r="A1100" s="5" t="str">
        <f>"001358"</f>
        <v>001358</v>
      </c>
      <c r="B1100" s="6" t="s">
        <v>1344</v>
      </c>
      <c r="C1100" s="6" t="s">
        <v>38</v>
      </c>
    </row>
    <row r="1101" spans="1:3" ht="20.25" customHeight="1">
      <c r="A1101" s="5" t="str">
        <f>"001359"</f>
        <v>001359</v>
      </c>
      <c r="B1101" s="6" t="s">
        <v>1345</v>
      </c>
      <c r="C1101" s="6" t="s">
        <v>38</v>
      </c>
    </row>
    <row r="1102" spans="1:3" ht="20.25" customHeight="1">
      <c r="A1102" s="15">
        <v>1360</v>
      </c>
      <c r="B1102" s="24" t="s">
        <v>1346</v>
      </c>
      <c r="C1102" s="24" t="s">
        <v>94</v>
      </c>
    </row>
    <row r="1103" spans="1:3" ht="20.25" customHeight="1">
      <c r="A1103" s="5" t="str">
        <f>"001361"</f>
        <v>001361</v>
      </c>
      <c r="B1103" s="6" t="s">
        <v>1347</v>
      </c>
      <c r="C1103" s="6" t="s">
        <v>38</v>
      </c>
    </row>
    <row r="1104" spans="1:3" ht="20.25" customHeight="1">
      <c r="A1104" s="15">
        <v>1362</v>
      </c>
      <c r="B1104" s="24" t="s">
        <v>1348</v>
      </c>
      <c r="C1104" s="24" t="s">
        <v>48</v>
      </c>
    </row>
    <row r="1105" spans="1:3" ht="20.25" customHeight="1">
      <c r="A1105" s="5" t="str">
        <f>"001363"</f>
        <v>001363</v>
      </c>
      <c r="B1105" s="6" t="s">
        <v>1349</v>
      </c>
      <c r="C1105" s="6" t="s">
        <v>20</v>
      </c>
    </row>
    <row r="1106" spans="1:3" ht="20.25" customHeight="1">
      <c r="A1106" s="5" t="str">
        <f>"001365"</f>
        <v>001365</v>
      </c>
      <c r="B1106" s="6" t="s">
        <v>1350</v>
      </c>
      <c r="C1106" s="6" t="s">
        <v>412</v>
      </c>
    </row>
    <row r="1107" spans="1:3" ht="20.25" customHeight="1">
      <c r="A1107" s="5" t="str">
        <f>"001367"</f>
        <v>001367</v>
      </c>
      <c r="B1107" s="6" t="s">
        <v>1351</v>
      </c>
      <c r="C1107" s="6" t="s">
        <v>1127</v>
      </c>
    </row>
    <row r="1108" spans="1:3" ht="20.25" customHeight="1">
      <c r="A1108" s="5" t="str">
        <f>"001368"</f>
        <v>001368</v>
      </c>
      <c r="B1108" s="6" t="s">
        <v>1352</v>
      </c>
      <c r="C1108" s="6" t="s">
        <v>10</v>
      </c>
    </row>
    <row r="1109" spans="1:3" ht="20.25" customHeight="1">
      <c r="A1109" s="5" t="str">
        <f>"001369"</f>
        <v>001369</v>
      </c>
      <c r="B1109" s="6" t="s">
        <v>1353</v>
      </c>
      <c r="C1109" s="6" t="s">
        <v>412</v>
      </c>
    </row>
    <row r="1110" spans="1:3" ht="20.25" customHeight="1">
      <c r="A1110" s="5" t="str">
        <f>"001370"</f>
        <v>001370</v>
      </c>
      <c r="B1110" s="6" t="s">
        <v>1354</v>
      </c>
      <c r="C1110" s="6" t="s">
        <v>412</v>
      </c>
    </row>
    <row r="1111" spans="1:3" ht="20.25" customHeight="1">
      <c r="A1111" s="5" t="str">
        <f>"001371"</f>
        <v>001371</v>
      </c>
      <c r="B1111" s="6" t="s">
        <v>1355</v>
      </c>
      <c r="C1111" s="6" t="s">
        <v>8</v>
      </c>
    </row>
    <row r="1112" spans="1:3" ht="20.25" customHeight="1">
      <c r="A1112" s="31">
        <v>1372</v>
      </c>
      <c r="B1112" s="12" t="s">
        <v>1356</v>
      </c>
      <c r="C1112" s="12" t="s">
        <v>1357</v>
      </c>
    </row>
    <row r="1113" spans="1:3" ht="20.25" customHeight="1">
      <c r="A1113" s="29">
        <v>1373</v>
      </c>
      <c r="B1113" s="40" t="s">
        <v>1358</v>
      </c>
      <c r="C1113" s="40" t="s">
        <v>317</v>
      </c>
    </row>
    <row r="1114" spans="1:3" ht="20.25" customHeight="1">
      <c r="A1114" s="15">
        <v>1376</v>
      </c>
      <c r="B1114" s="24" t="s">
        <v>1359</v>
      </c>
      <c r="C1114" s="24" t="s">
        <v>77</v>
      </c>
    </row>
    <row r="1115" spans="1:3" ht="20.25" customHeight="1">
      <c r="A1115" s="5" t="str">
        <f>"001377"</f>
        <v>001377</v>
      </c>
      <c r="B1115" s="6" t="s">
        <v>1360</v>
      </c>
      <c r="C1115" s="6" t="s">
        <v>934</v>
      </c>
    </row>
    <row r="1116" spans="1:3" ht="20.25" customHeight="1">
      <c r="A1116" s="18">
        <v>1378</v>
      </c>
      <c r="B1116" s="19" t="s">
        <v>1361</v>
      </c>
      <c r="C1116" s="19" t="s">
        <v>176</v>
      </c>
    </row>
    <row r="1117" spans="1:3" ht="20.25" customHeight="1">
      <c r="A1117" s="5" t="str">
        <f>"001379"</f>
        <v>001379</v>
      </c>
      <c r="B1117" s="6" t="s">
        <v>1362</v>
      </c>
      <c r="C1117" s="6" t="s">
        <v>1159</v>
      </c>
    </row>
    <row r="1118" spans="1:3" ht="20.25" customHeight="1">
      <c r="A1118" s="5" t="str">
        <f>"001380"</f>
        <v>001380</v>
      </c>
      <c r="B1118" s="6" t="s">
        <v>1363</v>
      </c>
      <c r="C1118" s="6" t="s">
        <v>88</v>
      </c>
    </row>
    <row r="1119" spans="1:3" ht="20.25" customHeight="1">
      <c r="A1119" s="31">
        <v>1381</v>
      </c>
      <c r="B1119" s="12" t="s">
        <v>1364</v>
      </c>
      <c r="C1119" s="12" t="s">
        <v>8</v>
      </c>
    </row>
    <row r="1120" spans="1:3" ht="20.25" customHeight="1">
      <c r="A1120" s="5" t="str">
        <f>"001382"</f>
        <v>001382</v>
      </c>
      <c r="B1120" s="6" t="s">
        <v>1365</v>
      </c>
      <c r="C1120" s="6" t="s">
        <v>285</v>
      </c>
    </row>
    <row r="1121" spans="1:3" ht="20.25" customHeight="1">
      <c r="A1121" s="29">
        <v>1383</v>
      </c>
      <c r="B1121" s="30" t="s">
        <v>1366</v>
      </c>
      <c r="C1121" s="30" t="s">
        <v>147</v>
      </c>
    </row>
    <row r="1122" spans="1:3" ht="20.25" customHeight="1">
      <c r="A1122" s="5" t="str">
        <f>"001386"</f>
        <v>001386</v>
      </c>
      <c r="B1122" s="6" t="s">
        <v>1367</v>
      </c>
      <c r="C1122" s="6" t="s">
        <v>285</v>
      </c>
    </row>
    <row r="1123" spans="1:3" ht="20.25" customHeight="1">
      <c r="A1123" s="5" t="str">
        <f>"001387"</f>
        <v>001387</v>
      </c>
      <c r="B1123" s="6" t="s">
        <v>1368</v>
      </c>
      <c r="C1123" s="6" t="s">
        <v>31</v>
      </c>
    </row>
    <row r="1124" spans="1:3" ht="20.25" customHeight="1">
      <c r="A1124" s="15">
        <v>1388</v>
      </c>
      <c r="B1124" s="16" t="s">
        <v>1369</v>
      </c>
      <c r="C1124" s="16" t="s">
        <v>147</v>
      </c>
    </row>
    <row r="1125" spans="1:3" ht="20.25" customHeight="1">
      <c r="A1125" s="15">
        <v>1389</v>
      </c>
      <c r="B1125" s="16" t="s">
        <v>1370</v>
      </c>
      <c r="C1125" s="16" t="s">
        <v>1371</v>
      </c>
    </row>
    <row r="1126" spans="1:3" ht="20.25" customHeight="1">
      <c r="A1126" s="58">
        <v>1390</v>
      </c>
      <c r="B1126" s="40" t="s">
        <v>1372</v>
      </c>
      <c r="C1126" s="35" t="s">
        <v>1243</v>
      </c>
    </row>
    <row r="1127" spans="1:3" ht="20.25" customHeight="1">
      <c r="A1127" s="58">
        <v>1391</v>
      </c>
      <c r="B1127" s="40" t="s">
        <v>1373</v>
      </c>
      <c r="C1127" s="30" t="s">
        <v>290</v>
      </c>
    </row>
    <row r="1128" spans="1:3" ht="20.25" customHeight="1">
      <c r="A1128" s="5" t="str">
        <f>"001392"</f>
        <v>001392</v>
      </c>
      <c r="B1128" s="6" t="s">
        <v>1374</v>
      </c>
      <c r="C1128" s="6" t="s">
        <v>244</v>
      </c>
    </row>
    <row r="1129" spans="1:3" ht="20.25" customHeight="1">
      <c r="A1129" s="10">
        <v>1395</v>
      </c>
      <c r="B1129" s="11" t="s">
        <v>1375</v>
      </c>
      <c r="C1129" s="11" t="s">
        <v>217</v>
      </c>
    </row>
    <row r="1130" spans="1:3" ht="20.25" customHeight="1">
      <c r="A1130" s="5" t="str">
        <f>"001396"</f>
        <v>001396</v>
      </c>
      <c r="B1130" s="6" t="s">
        <v>1376</v>
      </c>
      <c r="C1130" s="6" t="s">
        <v>147</v>
      </c>
    </row>
    <row r="1131" spans="1:3" ht="20.25" customHeight="1">
      <c r="A1131" s="31">
        <v>1397</v>
      </c>
      <c r="B1131" s="12" t="s">
        <v>1377</v>
      </c>
      <c r="C1131" s="12" t="s">
        <v>8</v>
      </c>
    </row>
    <row r="1132" spans="1:3" ht="20.25" customHeight="1">
      <c r="A1132" s="5" t="str">
        <f>"001398"</f>
        <v>001398</v>
      </c>
      <c r="B1132" s="6" t="s">
        <v>1378</v>
      </c>
      <c r="C1132" s="6" t="s">
        <v>665</v>
      </c>
    </row>
    <row r="1133" spans="1:3" ht="20.25" customHeight="1">
      <c r="A1133" s="5" t="str">
        <f>"001399"</f>
        <v>001399</v>
      </c>
      <c r="B1133" s="6" t="s">
        <v>1379</v>
      </c>
      <c r="C1133" s="6" t="s">
        <v>665</v>
      </c>
    </row>
    <row r="1134" spans="1:3" ht="20.25" customHeight="1">
      <c r="A1134" s="28" t="s">
        <v>1380</v>
      </c>
      <c r="B1134" s="28" t="s">
        <v>1381</v>
      </c>
      <c r="C1134" s="28" t="s">
        <v>384</v>
      </c>
    </row>
    <row r="1135" spans="1:3" ht="20.25" customHeight="1">
      <c r="A1135" s="5" t="str">
        <f>"001431"</f>
        <v>001431</v>
      </c>
      <c r="B1135" s="6" t="s">
        <v>1382</v>
      </c>
      <c r="C1135" s="6" t="s">
        <v>311</v>
      </c>
    </row>
    <row r="1136" spans="1:3" ht="20.25" customHeight="1">
      <c r="A1136" s="10">
        <v>1446</v>
      </c>
      <c r="B1136" s="11" t="s">
        <v>1383</v>
      </c>
      <c r="C1136" s="11" t="s">
        <v>586</v>
      </c>
    </row>
    <row r="1137" spans="1:3" ht="20.25" customHeight="1">
      <c r="A1137" s="5" t="str">
        <f>"001456"</f>
        <v>001456</v>
      </c>
      <c r="B1137" s="6" t="s">
        <v>1384</v>
      </c>
      <c r="C1137" s="6" t="s">
        <v>51</v>
      </c>
    </row>
    <row r="1138" spans="1:3" ht="20.25" customHeight="1">
      <c r="A1138" s="31">
        <v>1458</v>
      </c>
      <c r="B1138" s="12" t="s">
        <v>1385</v>
      </c>
      <c r="C1138" s="12" t="s">
        <v>1386</v>
      </c>
    </row>
    <row r="1139" spans="1:3" ht="20.25" customHeight="1">
      <c r="A1139" s="31">
        <v>1478</v>
      </c>
      <c r="B1139" s="12" t="s">
        <v>1387</v>
      </c>
      <c r="C1139" s="12" t="s">
        <v>285</v>
      </c>
    </row>
    <row r="1140" spans="1:3" ht="20.25" customHeight="1">
      <c r="A1140" s="5" t="str">
        <f>"001491"</f>
        <v>001491</v>
      </c>
      <c r="B1140" s="6" t="s">
        <v>1388</v>
      </c>
      <c r="C1140" s="6" t="s">
        <v>34</v>
      </c>
    </row>
    <row r="1141" spans="1:3" ht="20.25" customHeight="1">
      <c r="A1141" s="5" t="str">
        <f>"001500"</f>
        <v>001500</v>
      </c>
      <c r="B1141" s="6" t="s">
        <v>1389</v>
      </c>
      <c r="C1141" s="6" t="s">
        <v>147</v>
      </c>
    </row>
    <row r="1142" spans="1:3" ht="20.25" customHeight="1">
      <c r="A1142" s="5" t="str">
        <f>"001502"</f>
        <v>001502</v>
      </c>
      <c r="B1142" s="6" t="s">
        <v>1390</v>
      </c>
      <c r="C1142" s="6" t="s">
        <v>285</v>
      </c>
    </row>
    <row r="1143" spans="1:3" ht="20.25" customHeight="1">
      <c r="A1143" s="5" t="str">
        <f>"001505"</f>
        <v>001505</v>
      </c>
      <c r="B1143" s="6" t="s">
        <v>1391</v>
      </c>
      <c r="C1143" s="6" t="s">
        <v>147</v>
      </c>
    </row>
    <row r="1144" spans="1:3" ht="20.25" customHeight="1">
      <c r="A1144" s="5" t="str">
        <f>"001506"</f>
        <v>001506</v>
      </c>
      <c r="B1144" s="6" t="s">
        <v>1392</v>
      </c>
      <c r="C1144" s="6" t="s">
        <v>317</v>
      </c>
    </row>
    <row r="1145" spans="1:3" ht="20.25" customHeight="1">
      <c r="A1145" s="10">
        <v>1508</v>
      </c>
      <c r="B1145" s="11" t="s">
        <v>1393</v>
      </c>
      <c r="C1145" s="11" t="s">
        <v>1394</v>
      </c>
    </row>
    <row r="1146" spans="1:3" ht="20.25" customHeight="1">
      <c r="A1146" s="5" t="str">
        <f>"001509"</f>
        <v>001509</v>
      </c>
      <c r="B1146" s="6" t="s">
        <v>1395</v>
      </c>
      <c r="C1146" s="6" t="s">
        <v>1043</v>
      </c>
    </row>
    <row r="1147" spans="1:3" ht="20.25" customHeight="1">
      <c r="A1147" s="5" t="str">
        <f>"001510"</f>
        <v>001510</v>
      </c>
      <c r="B1147" s="6" t="s">
        <v>1396</v>
      </c>
      <c r="C1147" s="6" t="s">
        <v>94</v>
      </c>
    </row>
    <row r="1148" spans="1:3" ht="20.25" customHeight="1">
      <c r="A1148" s="5" t="str">
        <f>"001511"</f>
        <v>001511</v>
      </c>
      <c r="B1148" s="6" t="s">
        <v>1397</v>
      </c>
      <c r="C1148" s="6" t="s">
        <v>18</v>
      </c>
    </row>
    <row r="1149" spans="1:3" ht="20.25" customHeight="1">
      <c r="A1149" s="5" t="str">
        <f>"001512"</f>
        <v>001512</v>
      </c>
      <c r="B1149" s="6" t="s">
        <v>1398</v>
      </c>
      <c r="C1149" s="6" t="s">
        <v>59</v>
      </c>
    </row>
    <row r="1150" spans="1:3" ht="20.25" customHeight="1">
      <c r="A1150" s="29">
        <v>1515</v>
      </c>
      <c r="B1150" s="30" t="s">
        <v>1399</v>
      </c>
      <c r="C1150" s="30" t="s">
        <v>1400</v>
      </c>
    </row>
    <row r="1151" spans="1:3" ht="20.25" customHeight="1">
      <c r="A1151" s="5" t="str">
        <f>"001516"</f>
        <v>001516</v>
      </c>
      <c r="B1151" s="6" t="s">
        <v>1401</v>
      </c>
      <c r="C1151" s="6" t="s">
        <v>62</v>
      </c>
    </row>
    <row r="1152" spans="1:3" ht="20.25" customHeight="1">
      <c r="A1152" s="15">
        <v>1517</v>
      </c>
      <c r="B1152" s="16" t="s">
        <v>1402</v>
      </c>
      <c r="C1152" s="16" t="s">
        <v>10</v>
      </c>
    </row>
    <row r="1153" spans="1:3" ht="20.25" customHeight="1">
      <c r="A1153" s="5" t="str">
        <f>"001518"</f>
        <v>001518</v>
      </c>
      <c r="B1153" s="6" t="s">
        <v>1403</v>
      </c>
      <c r="C1153" s="6" t="s">
        <v>623</v>
      </c>
    </row>
    <row r="1154" spans="1:3" ht="20.25" customHeight="1">
      <c r="A1154" s="10">
        <v>1519</v>
      </c>
      <c r="B1154" s="11" t="s">
        <v>1404</v>
      </c>
      <c r="C1154" s="11" t="s">
        <v>34</v>
      </c>
    </row>
    <row r="1155" spans="1:3" ht="20.25" customHeight="1">
      <c r="A1155" s="10">
        <v>1520</v>
      </c>
      <c r="B1155" s="11" t="s">
        <v>1405</v>
      </c>
      <c r="C1155" s="11" t="s">
        <v>159</v>
      </c>
    </row>
    <row r="1156" spans="1:3" ht="20.25" customHeight="1">
      <c r="A1156" s="5" t="str">
        <f>"001521"</f>
        <v>001521</v>
      </c>
      <c r="B1156" s="6" t="s">
        <v>1406</v>
      </c>
      <c r="C1156" s="6" t="s">
        <v>24</v>
      </c>
    </row>
    <row r="1157" spans="1:3" ht="20.25" customHeight="1">
      <c r="A1157" s="5" t="str">
        <f>"001522"</f>
        <v>001522</v>
      </c>
      <c r="B1157" s="6" t="s">
        <v>1407</v>
      </c>
      <c r="C1157" s="6" t="s">
        <v>16</v>
      </c>
    </row>
    <row r="1158" spans="1:3" ht="20.25" customHeight="1">
      <c r="A1158" s="29">
        <v>1523</v>
      </c>
      <c r="B1158" s="30" t="s">
        <v>1408</v>
      </c>
      <c r="C1158" s="30" t="s">
        <v>187</v>
      </c>
    </row>
    <row r="1159" spans="1:3" ht="20.25" customHeight="1">
      <c r="A1159" s="5" t="str">
        <f>"001526"</f>
        <v>001526</v>
      </c>
      <c r="B1159" s="6" t="s">
        <v>1409</v>
      </c>
      <c r="C1159" s="6" t="s">
        <v>1400</v>
      </c>
    </row>
    <row r="1160" spans="1:3" ht="20.25" customHeight="1">
      <c r="A1160" s="5" t="str">
        <f>"001527"</f>
        <v>001527</v>
      </c>
      <c r="B1160" s="6" t="s">
        <v>1410</v>
      </c>
      <c r="C1160" s="6" t="s">
        <v>169</v>
      </c>
    </row>
    <row r="1161" spans="1:3" ht="20.25" customHeight="1">
      <c r="A1161" s="5" t="str">
        <f>"001528"</f>
        <v>001528</v>
      </c>
      <c r="B1161" s="6" t="s">
        <v>1411</v>
      </c>
      <c r="C1161" s="6" t="s">
        <v>213</v>
      </c>
    </row>
    <row r="1162" spans="1:3" ht="20.25" customHeight="1">
      <c r="A1162" s="10">
        <v>1529</v>
      </c>
      <c r="B1162" s="11" t="s">
        <v>1412</v>
      </c>
      <c r="C1162" s="11" t="s">
        <v>139</v>
      </c>
    </row>
    <row r="1163" spans="1:3" ht="20.25" customHeight="1">
      <c r="A1163" s="10">
        <v>1533</v>
      </c>
      <c r="B1163" s="34" t="s">
        <v>1413</v>
      </c>
      <c r="C1163" s="34" t="s">
        <v>29</v>
      </c>
    </row>
    <row r="1164" spans="1:3" ht="20.25" customHeight="1">
      <c r="A1164" s="5" t="str">
        <f>"001535"</f>
        <v>001535</v>
      </c>
      <c r="B1164" s="6" t="s">
        <v>1414</v>
      </c>
      <c r="C1164" s="6" t="s">
        <v>14</v>
      </c>
    </row>
    <row r="1165" spans="1:3" ht="20.25" customHeight="1">
      <c r="A1165" s="5" t="str">
        <f>"001536"</f>
        <v>001536</v>
      </c>
      <c r="B1165" s="6" t="s">
        <v>1415</v>
      </c>
      <c r="C1165" s="6" t="s">
        <v>244</v>
      </c>
    </row>
    <row r="1166" spans="1:3" ht="20.25" customHeight="1">
      <c r="A1166" s="5" t="str">
        <f>"001538"</f>
        <v>001538</v>
      </c>
      <c r="B1166" s="6" t="s">
        <v>1416</v>
      </c>
      <c r="C1166" s="6" t="s">
        <v>10</v>
      </c>
    </row>
    <row r="1167" spans="1:3" ht="20.25" customHeight="1">
      <c r="A1167" s="5" t="str">
        <f>"001539"</f>
        <v>001539</v>
      </c>
      <c r="B1167" s="11" t="s">
        <v>1417</v>
      </c>
      <c r="C1167" s="6" t="s">
        <v>1418</v>
      </c>
    </row>
    <row r="1168" spans="1:3" ht="20.25" customHeight="1">
      <c r="A1168" s="10">
        <v>1550</v>
      </c>
      <c r="B1168" s="11" t="s">
        <v>1419</v>
      </c>
      <c r="C1168" s="11" t="s">
        <v>1420</v>
      </c>
    </row>
    <row r="1169" spans="1:3" ht="20.25" customHeight="1">
      <c r="A1169" s="31">
        <v>1551</v>
      </c>
      <c r="B1169" s="37" t="s">
        <v>1421</v>
      </c>
      <c r="C1169" s="37" t="s">
        <v>167</v>
      </c>
    </row>
    <row r="1170" spans="1:3" ht="20.25" customHeight="1">
      <c r="A1170" s="31">
        <v>1552</v>
      </c>
      <c r="B1170" s="12" t="s">
        <v>1422</v>
      </c>
      <c r="C1170" s="12" t="s">
        <v>20</v>
      </c>
    </row>
    <row r="1171" spans="1:3" ht="20.25" customHeight="1">
      <c r="A1171" s="31">
        <v>1553</v>
      </c>
      <c r="B1171" s="12" t="s">
        <v>1423</v>
      </c>
      <c r="C1171" s="12" t="s">
        <v>720</v>
      </c>
    </row>
    <row r="1172" spans="1:3" ht="20.25" customHeight="1">
      <c r="A1172" s="5" t="str">
        <f>"001555"</f>
        <v>001555</v>
      </c>
      <c r="B1172" s="6" t="s">
        <v>1424</v>
      </c>
      <c r="C1172" s="6" t="s">
        <v>629</v>
      </c>
    </row>
    <row r="1173" spans="1:3" ht="20.25" customHeight="1">
      <c r="A1173" s="5" t="str">
        <f>"001556"</f>
        <v>001556</v>
      </c>
      <c r="B1173" s="6" t="s">
        <v>1425</v>
      </c>
      <c r="C1173" s="6" t="s">
        <v>16</v>
      </c>
    </row>
    <row r="1174" spans="1:3" ht="20.25" customHeight="1">
      <c r="A1174" s="5" t="str">
        <f>"001557"</f>
        <v>001557</v>
      </c>
      <c r="B1174" s="6" t="s">
        <v>1426</v>
      </c>
      <c r="C1174" s="6" t="s">
        <v>870</v>
      </c>
    </row>
    <row r="1175" spans="1:3" ht="20.25" customHeight="1">
      <c r="A1175" s="5" t="str">
        <f>"001558"</f>
        <v>001558</v>
      </c>
      <c r="B1175" s="6" t="s">
        <v>1427</v>
      </c>
      <c r="C1175" s="6" t="s">
        <v>169</v>
      </c>
    </row>
    <row r="1176" spans="1:3" ht="20.25" customHeight="1">
      <c r="A1176" s="5" t="str">
        <f>"001559"</f>
        <v>001559</v>
      </c>
      <c r="B1176" s="19" t="s">
        <v>1428</v>
      </c>
      <c r="C1176" s="19" t="s">
        <v>147</v>
      </c>
    </row>
    <row r="1177" spans="1:3" ht="20.25" customHeight="1">
      <c r="A1177" s="5" t="str">
        <f>"001560"</f>
        <v>001560</v>
      </c>
      <c r="B1177" s="6" t="s">
        <v>1429</v>
      </c>
      <c r="C1177" s="6" t="s">
        <v>317</v>
      </c>
    </row>
    <row r="1178" spans="1:3" ht="20.25" customHeight="1">
      <c r="A1178" s="5" t="str">
        <f>"001561"</f>
        <v>001561</v>
      </c>
      <c r="B1178" s="6" t="s">
        <v>1430</v>
      </c>
      <c r="C1178" s="6" t="s">
        <v>376</v>
      </c>
    </row>
    <row r="1179" spans="1:3" ht="20.25" customHeight="1">
      <c r="A1179" s="15">
        <v>1562</v>
      </c>
      <c r="B1179" s="16" t="s">
        <v>1431</v>
      </c>
      <c r="C1179" s="16" t="s">
        <v>343</v>
      </c>
    </row>
    <row r="1180" spans="1:3" ht="20.25" customHeight="1">
      <c r="A1180" s="29">
        <v>1563</v>
      </c>
      <c r="B1180" s="30" t="s">
        <v>1432</v>
      </c>
      <c r="C1180" s="30" t="s">
        <v>34</v>
      </c>
    </row>
    <row r="1181" spans="1:3" ht="20.25" customHeight="1">
      <c r="A1181" s="5" t="str">
        <f>"001565"</f>
        <v>001565</v>
      </c>
      <c r="B1181" s="6" t="s">
        <v>1433</v>
      </c>
      <c r="C1181" s="6" t="s">
        <v>147</v>
      </c>
    </row>
    <row r="1182" spans="1:3" ht="20.25" customHeight="1">
      <c r="A1182" s="5" t="str">
        <f>"001566"</f>
        <v>001566</v>
      </c>
      <c r="B1182" s="6" t="s">
        <v>1434</v>
      </c>
      <c r="C1182" s="6" t="s">
        <v>317</v>
      </c>
    </row>
    <row r="1183" spans="1:3" ht="20.25" customHeight="1">
      <c r="A1183" s="5" t="str">
        <f>"001567"</f>
        <v>001567</v>
      </c>
      <c r="B1183" s="6" t="s">
        <v>1435</v>
      </c>
      <c r="C1183" s="6" t="s">
        <v>51</v>
      </c>
    </row>
    <row r="1184" spans="1:3" ht="20.25" customHeight="1">
      <c r="A1184" s="5" t="str">
        <f>"001568"</f>
        <v>001568</v>
      </c>
      <c r="B1184" s="6" t="s">
        <v>1436</v>
      </c>
      <c r="C1184" s="6" t="s">
        <v>636</v>
      </c>
    </row>
    <row r="1185" spans="1:3" ht="20.25" customHeight="1">
      <c r="A1185" s="5" t="str">
        <f>"001569"</f>
        <v>001569</v>
      </c>
      <c r="B1185" s="6" t="s">
        <v>1437</v>
      </c>
      <c r="C1185" s="6" t="s">
        <v>317</v>
      </c>
    </row>
    <row r="1186" spans="1:3" ht="20.25" customHeight="1">
      <c r="A1186" s="10">
        <v>1572</v>
      </c>
      <c r="B1186" s="11" t="s">
        <v>1438</v>
      </c>
      <c r="C1186" s="11" t="s">
        <v>1439</v>
      </c>
    </row>
    <row r="1187" spans="1:3" ht="20.25" customHeight="1">
      <c r="A1187" s="5" t="str">
        <f>"001576"</f>
        <v>001576</v>
      </c>
      <c r="B1187" s="6" t="s">
        <v>1440</v>
      </c>
      <c r="C1187" s="6" t="s">
        <v>14</v>
      </c>
    </row>
    <row r="1188" spans="1:3" ht="20.25" customHeight="1">
      <c r="A1188" s="5" t="str">
        <f>"001577"</f>
        <v>001577</v>
      </c>
      <c r="B1188" s="6" t="s">
        <v>1441</v>
      </c>
      <c r="C1188" s="6" t="s">
        <v>189</v>
      </c>
    </row>
    <row r="1189" spans="1:3" ht="20.25" customHeight="1">
      <c r="A1189" s="5" t="str">
        <f>"001578"</f>
        <v>001578</v>
      </c>
      <c r="B1189" s="6" t="s">
        <v>1442</v>
      </c>
      <c r="C1189" s="6" t="s">
        <v>59</v>
      </c>
    </row>
    <row r="1190" spans="1:3" ht="20.25" customHeight="1">
      <c r="A1190" s="10">
        <v>1579</v>
      </c>
      <c r="B1190" s="11" t="s">
        <v>1443</v>
      </c>
      <c r="C1190" s="11" t="s">
        <v>665</v>
      </c>
    </row>
    <row r="1191" spans="1:3" ht="20.25" customHeight="1">
      <c r="A1191" s="5" t="str">
        <f>"001580"</f>
        <v>001580</v>
      </c>
      <c r="B1191" s="6" t="s">
        <v>1444</v>
      </c>
      <c r="C1191" s="6" t="s">
        <v>217</v>
      </c>
    </row>
    <row r="1192" spans="1:3" ht="20.25" customHeight="1">
      <c r="A1192" s="5" t="str">
        <f>"001581"</f>
        <v>001581</v>
      </c>
      <c r="B1192" s="6" t="s">
        <v>1445</v>
      </c>
      <c r="C1192" s="6" t="s">
        <v>10</v>
      </c>
    </row>
    <row r="1193" spans="1:3" ht="20.25" customHeight="1">
      <c r="A1193" s="5" t="str">
        <f>"001582"</f>
        <v>001582</v>
      </c>
      <c r="B1193" s="6" t="s">
        <v>1446</v>
      </c>
      <c r="C1193" s="6" t="s">
        <v>10</v>
      </c>
    </row>
    <row r="1194" spans="1:3" ht="20.25" customHeight="1">
      <c r="A1194" s="15">
        <v>1583</v>
      </c>
      <c r="B1194" s="16" t="s">
        <v>1447</v>
      </c>
      <c r="C1194" s="16" t="s">
        <v>133</v>
      </c>
    </row>
    <row r="1195" spans="1:3" ht="20.25" customHeight="1">
      <c r="A1195" s="31">
        <v>1585</v>
      </c>
      <c r="B1195" s="12" t="s">
        <v>1448</v>
      </c>
      <c r="C1195" s="12" t="s">
        <v>317</v>
      </c>
    </row>
    <row r="1196" spans="1:3" ht="20.25" customHeight="1">
      <c r="A1196" s="5" t="str">
        <f>"001586"</f>
        <v>001586</v>
      </c>
      <c r="B1196" s="6" t="s">
        <v>1449</v>
      </c>
      <c r="C1196" s="6" t="s">
        <v>1400</v>
      </c>
    </row>
    <row r="1197" spans="1:3" ht="20.25" customHeight="1">
      <c r="A1197" s="10">
        <v>1587</v>
      </c>
      <c r="B1197" s="11" t="s">
        <v>1450</v>
      </c>
      <c r="C1197" s="11" t="s">
        <v>1159</v>
      </c>
    </row>
    <row r="1198" spans="1:3" ht="20.25" customHeight="1">
      <c r="A1198" s="5" t="str">
        <f>"001588"</f>
        <v>001588</v>
      </c>
      <c r="B1198" s="6" t="s">
        <v>1451</v>
      </c>
      <c r="C1198" s="6" t="s">
        <v>1452</v>
      </c>
    </row>
    <row r="1199" spans="1:3" ht="20.25" customHeight="1">
      <c r="A1199" s="5" t="str">
        <f>"001589"</f>
        <v>001589</v>
      </c>
      <c r="B1199" s="6" t="s">
        <v>1453</v>
      </c>
      <c r="C1199" s="6" t="s">
        <v>1321</v>
      </c>
    </row>
    <row r="1200" spans="1:3" ht="20.25" customHeight="1">
      <c r="A1200" s="59">
        <v>1590</v>
      </c>
      <c r="B1200" s="60" t="s">
        <v>1454</v>
      </c>
      <c r="C1200" s="60" t="s">
        <v>230</v>
      </c>
    </row>
    <row r="1201" spans="1:3" ht="20.25" customHeight="1">
      <c r="A1201" s="5" t="str">
        <f>"001591"</f>
        <v>001591</v>
      </c>
      <c r="B1201" s="6" t="s">
        <v>1455</v>
      </c>
      <c r="C1201" s="6" t="s">
        <v>1456</v>
      </c>
    </row>
    <row r="1202" spans="1:3" ht="20.25" customHeight="1">
      <c r="A1202" s="5" t="str">
        <f>"001592"</f>
        <v>001592</v>
      </c>
      <c r="B1202" s="6" t="s">
        <v>1457</v>
      </c>
      <c r="C1202" s="6" t="s">
        <v>10</v>
      </c>
    </row>
    <row r="1203" spans="1:3" ht="20.25" customHeight="1">
      <c r="A1203" s="5" t="str">
        <f>"001595"</f>
        <v>001595</v>
      </c>
      <c r="B1203" s="6" t="s">
        <v>1458</v>
      </c>
      <c r="C1203" s="6" t="s">
        <v>1459</v>
      </c>
    </row>
    <row r="1204" spans="1:3" ht="20.25" customHeight="1">
      <c r="A1204" s="5" t="str">
        <f>"001596"</f>
        <v>001596</v>
      </c>
      <c r="B1204" s="6" t="s">
        <v>1460</v>
      </c>
      <c r="C1204" s="6" t="s">
        <v>34</v>
      </c>
    </row>
    <row r="1205" spans="1:3" ht="20.25" customHeight="1">
      <c r="A1205" s="10">
        <v>1597</v>
      </c>
      <c r="B1205" s="11" t="s">
        <v>1461</v>
      </c>
      <c r="C1205" s="11" t="s">
        <v>277</v>
      </c>
    </row>
    <row r="1206" spans="1:3" ht="20.25" customHeight="1">
      <c r="A1206" s="5" t="str">
        <f>"001598"</f>
        <v>001598</v>
      </c>
      <c r="B1206" s="6" t="s">
        <v>1462</v>
      </c>
      <c r="C1206" s="6" t="s">
        <v>187</v>
      </c>
    </row>
    <row r="1207" spans="1:3" ht="20.25" customHeight="1">
      <c r="A1207" s="5" t="str">
        <f>"001599"</f>
        <v>001599</v>
      </c>
      <c r="B1207" s="6" t="s">
        <v>1463</v>
      </c>
      <c r="C1207" s="6" t="s">
        <v>287</v>
      </c>
    </row>
    <row r="1208" spans="1:3" ht="20.25" customHeight="1">
      <c r="A1208" s="5" t="str">
        <f>"001600"</f>
        <v>001600</v>
      </c>
      <c r="B1208" s="6" t="s">
        <v>1464</v>
      </c>
      <c r="C1208" s="6" t="s">
        <v>646</v>
      </c>
    </row>
    <row r="1209" spans="1:3" ht="20.25" customHeight="1">
      <c r="A1209" s="5" t="str">
        <f>"001601"</f>
        <v>001601</v>
      </c>
      <c r="B1209" s="6" t="s">
        <v>1465</v>
      </c>
      <c r="C1209" s="6" t="s">
        <v>48</v>
      </c>
    </row>
    <row r="1210" spans="1:3" ht="20.25" customHeight="1">
      <c r="A1210" s="10">
        <v>1602</v>
      </c>
      <c r="B1210" s="11" t="s">
        <v>1466</v>
      </c>
      <c r="C1210" s="11" t="s">
        <v>452</v>
      </c>
    </row>
    <row r="1211" spans="1:3" ht="20.25" customHeight="1">
      <c r="A1211" s="10">
        <v>1603</v>
      </c>
      <c r="B1211" s="11" t="s">
        <v>1467</v>
      </c>
      <c r="C1211" s="11" t="s">
        <v>241</v>
      </c>
    </row>
    <row r="1212" spans="1:3" ht="20.25" customHeight="1">
      <c r="A1212" s="10">
        <v>1605</v>
      </c>
      <c r="B1212" s="11" t="s">
        <v>1468</v>
      </c>
      <c r="C1212" s="11" t="s">
        <v>241</v>
      </c>
    </row>
    <row r="1213" spans="1:3" ht="20.25" customHeight="1">
      <c r="A1213" s="5" t="str">
        <f>"001606"</f>
        <v>001606</v>
      </c>
      <c r="B1213" s="6" t="s">
        <v>1469</v>
      </c>
      <c r="C1213" s="6" t="s">
        <v>261</v>
      </c>
    </row>
    <row r="1214" spans="1:3" ht="20.25" customHeight="1">
      <c r="A1214" s="10">
        <v>1607</v>
      </c>
      <c r="B1214" s="11" t="s">
        <v>1470</v>
      </c>
      <c r="C1214" s="11" t="s">
        <v>293</v>
      </c>
    </row>
    <row r="1215" spans="1:3" ht="20.25" customHeight="1">
      <c r="A1215" s="29">
        <v>1608</v>
      </c>
      <c r="B1215" s="30" t="s">
        <v>1471</v>
      </c>
      <c r="C1215" s="30" t="s">
        <v>704</v>
      </c>
    </row>
    <row r="1216" spans="1:3" ht="20.25" customHeight="1">
      <c r="A1216" s="5" t="str">
        <f>"001609"</f>
        <v>001609</v>
      </c>
      <c r="B1216" s="6" t="s">
        <v>1472</v>
      </c>
      <c r="C1216" s="6" t="s">
        <v>10</v>
      </c>
    </row>
    <row r="1217" spans="1:3" ht="20.25" customHeight="1">
      <c r="A1217" s="5" t="str">
        <f>"001610"</f>
        <v>001610</v>
      </c>
      <c r="B1217" s="6" t="s">
        <v>1473</v>
      </c>
      <c r="C1217" s="6" t="s">
        <v>815</v>
      </c>
    </row>
    <row r="1218" spans="1:3" ht="20.25" customHeight="1">
      <c r="A1218" s="5" t="str">
        <f>"001611"</f>
        <v>001611</v>
      </c>
      <c r="B1218" s="6" t="s">
        <v>1474</v>
      </c>
      <c r="C1218" s="6" t="s">
        <v>1459</v>
      </c>
    </row>
    <row r="1219" spans="1:3" ht="20.25" customHeight="1">
      <c r="A1219" s="5" t="str">
        <f>"001612"</f>
        <v>001612</v>
      </c>
      <c r="B1219" s="6" t="s">
        <v>1475</v>
      </c>
      <c r="C1219" s="6" t="s">
        <v>1127</v>
      </c>
    </row>
    <row r="1220" spans="1:3" ht="20.25" customHeight="1">
      <c r="A1220" s="5" t="str">
        <f>"001616"</f>
        <v>001616</v>
      </c>
      <c r="B1220" s="6" t="s">
        <v>1476</v>
      </c>
      <c r="C1220" s="6" t="s">
        <v>24</v>
      </c>
    </row>
    <row r="1221" spans="1:3" ht="20.25" customHeight="1">
      <c r="A1221" s="5" t="str">
        <f>"001617"</f>
        <v>001617</v>
      </c>
      <c r="B1221" s="6" t="s">
        <v>1477</v>
      </c>
      <c r="C1221" s="6" t="s">
        <v>24</v>
      </c>
    </row>
    <row r="1222" spans="1:3" ht="20.25" customHeight="1">
      <c r="A1222" s="5" t="str">
        <f>"001618"</f>
        <v>001618</v>
      </c>
      <c r="B1222" s="6" t="s">
        <v>1478</v>
      </c>
      <c r="C1222" s="6" t="s">
        <v>1479</v>
      </c>
    </row>
    <row r="1223" spans="1:3" ht="20.25" customHeight="1">
      <c r="A1223" s="5" t="str">
        <f>"001619"</f>
        <v>001619</v>
      </c>
      <c r="B1223" s="6" t="s">
        <v>1480</v>
      </c>
      <c r="C1223" s="6" t="s">
        <v>695</v>
      </c>
    </row>
    <row r="1224" spans="1:3" ht="20.25" customHeight="1">
      <c r="A1224" s="10">
        <v>1620</v>
      </c>
      <c r="B1224" s="42" t="s">
        <v>1481</v>
      </c>
      <c r="C1224" s="11" t="s">
        <v>38</v>
      </c>
    </row>
    <row r="1225" spans="1:3" ht="20.25" customHeight="1">
      <c r="A1225" s="10">
        <v>1622</v>
      </c>
      <c r="B1225" s="11" t="s">
        <v>1482</v>
      </c>
      <c r="C1225" s="11" t="s">
        <v>1159</v>
      </c>
    </row>
    <row r="1226" spans="1:3" ht="20.25" customHeight="1">
      <c r="A1226" s="29">
        <v>1626</v>
      </c>
      <c r="B1226" s="35" t="s">
        <v>1483</v>
      </c>
      <c r="C1226" s="35" t="s">
        <v>384</v>
      </c>
    </row>
    <row r="1227" spans="1:3" ht="20.25" customHeight="1">
      <c r="A1227" s="115" t="s">
        <v>1484</v>
      </c>
      <c r="B1227" s="28" t="s">
        <v>1485</v>
      </c>
      <c r="C1227" s="28" t="s">
        <v>704</v>
      </c>
    </row>
    <row r="1228" spans="1:3" ht="20.25" customHeight="1">
      <c r="A1228" s="10">
        <v>1628</v>
      </c>
      <c r="B1228" s="11" t="s">
        <v>1486</v>
      </c>
      <c r="C1228" s="11" t="s">
        <v>720</v>
      </c>
    </row>
    <row r="1229" spans="1:3" ht="20.25" customHeight="1">
      <c r="A1229" s="5" t="str">
        <f>"001629"</f>
        <v>001629</v>
      </c>
      <c r="B1229" s="6" t="s">
        <v>1487</v>
      </c>
      <c r="C1229" s="6" t="s">
        <v>77</v>
      </c>
    </row>
    <row r="1230" spans="1:3" ht="20.25" customHeight="1">
      <c r="A1230" s="10">
        <v>1630</v>
      </c>
      <c r="B1230" s="11" t="s">
        <v>1488</v>
      </c>
      <c r="C1230" s="11" t="s">
        <v>1170</v>
      </c>
    </row>
    <row r="1231" spans="1:3" ht="20.25" customHeight="1">
      <c r="A1231" s="5" t="str">
        <f>"001631"</f>
        <v>001631</v>
      </c>
      <c r="B1231" s="6" t="s">
        <v>1489</v>
      </c>
      <c r="C1231" s="6" t="s">
        <v>277</v>
      </c>
    </row>
    <row r="1232" spans="1:3" ht="20.25" customHeight="1">
      <c r="A1232" s="5" t="str">
        <f>"001636"</f>
        <v>001636</v>
      </c>
      <c r="B1232" s="6" t="s">
        <v>1490</v>
      </c>
      <c r="C1232" s="6" t="s">
        <v>24</v>
      </c>
    </row>
    <row r="1233" spans="1:3" ht="20.25" customHeight="1">
      <c r="A1233" s="5" t="str">
        <f>"001638"</f>
        <v>001638</v>
      </c>
      <c r="B1233" s="6" t="s">
        <v>1491</v>
      </c>
      <c r="C1233" s="6" t="s">
        <v>29</v>
      </c>
    </row>
    <row r="1234" spans="1:3" ht="20.25" customHeight="1">
      <c r="A1234" s="5" t="str">
        <f>"001639"</f>
        <v>001639</v>
      </c>
      <c r="B1234" s="6" t="s">
        <v>1492</v>
      </c>
      <c r="C1234" s="6" t="s">
        <v>107</v>
      </c>
    </row>
    <row r="1235" spans="1:3" ht="20.25" customHeight="1">
      <c r="A1235" s="28" t="s">
        <v>1493</v>
      </c>
      <c r="B1235" s="28" t="s">
        <v>1494</v>
      </c>
      <c r="C1235" s="28" t="s">
        <v>384</v>
      </c>
    </row>
    <row r="1236" spans="1:3" ht="20.25" customHeight="1">
      <c r="A1236" s="29">
        <v>1654</v>
      </c>
      <c r="B1236" s="30" t="s">
        <v>1495</v>
      </c>
      <c r="C1236" s="30" t="s">
        <v>24</v>
      </c>
    </row>
    <row r="1237" spans="1:3" ht="20.25" customHeight="1">
      <c r="A1237" s="5" t="str">
        <f>"001655"</f>
        <v>001655</v>
      </c>
      <c r="B1237" s="6" t="s">
        <v>1496</v>
      </c>
      <c r="C1237" s="6" t="s">
        <v>107</v>
      </c>
    </row>
    <row r="1238" spans="1:3" ht="20.25" customHeight="1">
      <c r="A1238" s="15">
        <v>1656</v>
      </c>
      <c r="B1238" s="16" t="s">
        <v>1497</v>
      </c>
      <c r="C1238" s="16" t="s">
        <v>610</v>
      </c>
    </row>
    <row r="1239" spans="1:3" ht="20.25" customHeight="1">
      <c r="A1239" s="10">
        <v>1657</v>
      </c>
      <c r="B1239" s="11" t="s">
        <v>1498</v>
      </c>
      <c r="C1239" s="11" t="s">
        <v>31</v>
      </c>
    </row>
    <row r="1240" spans="1:3" ht="20.25" customHeight="1">
      <c r="A1240" s="15">
        <v>1658</v>
      </c>
      <c r="B1240" s="16" t="s">
        <v>1499</v>
      </c>
      <c r="C1240" s="16" t="s">
        <v>215</v>
      </c>
    </row>
    <row r="1241" spans="1:3" ht="20.25" customHeight="1">
      <c r="A1241" s="15">
        <v>1659</v>
      </c>
      <c r="B1241" s="16" t="s">
        <v>1500</v>
      </c>
      <c r="C1241" s="16" t="s">
        <v>121</v>
      </c>
    </row>
    <row r="1242" spans="1:3" ht="20.25" customHeight="1">
      <c r="A1242" s="15">
        <v>1660</v>
      </c>
      <c r="B1242" s="16" t="s">
        <v>1501</v>
      </c>
      <c r="C1242" s="16" t="s">
        <v>34</v>
      </c>
    </row>
    <row r="1243" spans="1:3" ht="20.25" customHeight="1">
      <c r="A1243" s="61">
        <v>1661</v>
      </c>
      <c r="B1243" s="12" t="s">
        <v>1502</v>
      </c>
      <c r="C1243" s="12" t="s">
        <v>1503</v>
      </c>
    </row>
    <row r="1244" spans="1:3" ht="20.25" customHeight="1">
      <c r="A1244" s="10">
        <v>1662</v>
      </c>
      <c r="B1244" s="11" t="s">
        <v>1504</v>
      </c>
      <c r="C1244" s="11" t="s">
        <v>72</v>
      </c>
    </row>
    <row r="1245" spans="1:3" ht="20.25" customHeight="1">
      <c r="A1245" s="5" t="str">
        <f>"001663"</f>
        <v>001663</v>
      </c>
      <c r="B1245" s="6" t="s">
        <v>1505</v>
      </c>
      <c r="C1245" s="6" t="s">
        <v>107</v>
      </c>
    </row>
    <row r="1246" spans="1:3" ht="20.25" customHeight="1">
      <c r="A1246" s="5" t="str">
        <f>"001665"</f>
        <v>001665</v>
      </c>
      <c r="B1246" s="6" t="s">
        <v>1506</v>
      </c>
      <c r="C1246" s="6" t="s">
        <v>36</v>
      </c>
    </row>
    <row r="1247" spans="1:3" ht="20.25" customHeight="1">
      <c r="A1247" s="5" t="str">
        <f>"001666"</f>
        <v>001666</v>
      </c>
      <c r="B1247" s="6" t="s">
        <v>1507</v>
      </c>
      <c r="C1247" s="6" t="s">
        <v>48</v>
      </c>
    </row>
    <row r="1248" spans="1:3" ht="20.25" customHeight="1">
      <c r="A1248" s="5" t="str">
        <f>"001667"</f>
        <v>001667</v>
      </c>
      <c r="B1248" s="6" t="s">
        <v>1508</v>
      </c>
      <c r="C1248" s="6" t="s">
        <v>1321</v>
      </c>
    </row>
    <row r="1249" spans="1:3" ht="20.25" customHeight="1">
      <c r="A1249" s="5" t="str">
        <f>"001668"</f>
        <v>001668</v>
      </c>
      <c r="B1249" s="6" t="s">
        <v>1509</v>
      </c>
      <c r="C1249" s="6" t="s">
        <v>51</v>
      </c>
    </row>
    <row r="1250" spans="1:3" ht="20.25" customHeight="1">
      <c r="A1250" s="5" t="str">
        <f>"001669"</f>
        <v>001669</v>
      </c>
      <c r="B1250" s="6" t="s">
        <v>1510</v>
      </c>
      <c r="C1250" s="6" t="s">
        <v>370</v>
      </c>
    </row>
    <row r="1251" spans="1:3" ht="20.25" customHeight="1">
      <c r="A1251" s="5" t="str">
        <f>"001670"</f>
        <v>001670</v>
      </c>
      <c r="B1251" s="6" t="s">
        <v>1511</v>
      </c>
      <c r="C1251" s="6" t="s">
        <v>934</v>
      </c>
    </row>
    <row r="1252" spans="1:3" ht="20.25" customHeight="1">
      <c r="A1252" s="5" t="str">
        <f>"001671"</f>
        <v>001671</v>
      </c>
      <c r="B1252" s="11" t="s">
        <v>1512</v>
      </c>
      <c r="C1252" s="6" t="s">
        <v>59</v>
      </c>
    </row>
    <row r="1253" spans="1:3" ht="20.25" customHeight="1">
      <c r="A1253" s="28" t="s">
        <v>1513</v>
      </c>
      <c r="B1253" s="28" t="s">
        <v>1514</v>
      </c>
      <c r="C1253" s="28" t="s">
        <v>147</v>
      </c>
    </row>
    <row r="1254" spans="1:3" ht="20.25" customHeight="1">
      <c r="A1254" s="5" t="str">
        <f>"001676"</f>
        <v>001676</v>
      </c>
      <c r="B1254" s="6" t="s">
        <v>1515</v>
      </c>
      <c r="C1254" s="6" t="s">
        <v>1516</v>
      </c>
    </row>
    <row r="1255" spans="1:3" ht="20.25" customHeight="1">
      <c r="A1255" s="5" t="str">
        <f>"001677"</f>
        <v>001677</v>
      </c>
      <c r="B1255" s="6" t="s">
        <v>1517</v>
      </c>
      <c r="C1255" s="6" t="s">
        <v>695</v>
      </c>
    </row>
    <row r="1256" spans="1:3" ht="20.25" customHeight="1">
      <c r="A1256" s="5" t="str">
        <f>"001678"</f>
        <v>001678</v>
      </c>
      <c r="B1256" s="6" t="s">
        <v>1518</v>
      </c>
      <c r="C1256" s="6" t="s">
        <v>56</v>
      </c>
    </row>
    <row r="1257" spans="1:3" ht="20.25" customHeight="1">
      <c r="A1257" s="5" t="str">
        <f>"001679"</f>
        <v>001679</v>
      </c>
      <c r="B1257" s="6" t="s">
        <v>1519</v>
      </c>
      <c r="C1257" s="6" t="s">
        <v>370</v>
      </c>
    </row>
    <row r="1258" spans="1:3" ht="20.25" customHeight="1">
      <c r="A1258" s="5" t="str">
        <f>"001680"</f>
        <v>001680</v>
      </c>
      <c r="B1258" s="6" t="s">
        <v>1520</v>
      </c>
      <c r="C1258" s="6" t="s">
        <v>34</v>
      </c>
    </row>
    <row r="1259" spans="1:3" ht="20.25" customHeight="1">
      <c r="A1259" s="31">
        <v>1681</v>
      </c>
      <c r="B1259" s="51" t="s">
        <v>1521</v>
      </c>
      <c r="C1259" s="51" t="s">
        <v>1522</v>
      </c>
    </row>
    <row r="1260" spans="1:3" ht="20.25" customHeight="1">
      <c r="A1260" s="5" t="str">
        <f>"001682"</f>
        <v>001682</v>
      </c>
      <c r="B1260" s="6" t="s">
        <v>1523</v>
      </c>
      <c r="C1260" s="6" t="s">
        <v>147</v>
      </c>
    </row>
    <row r="1261" spans="1:3" ht="20.25" customHeight="1">
      <c r="A1261" s="5" t="str">
        <f>"001683"</f>
        <v>001683</v>
      </c>
      <c r="B1261" s="6" t="s">
        <v>1524</v>
      </c>
      <c r="C1261" s="6" t="s">
        <v>139</v>
      </c>
    </row>
    <row r="1262" spans="1:3" ht="20.25" customHeight="1">
      <c r="A1262" s="5" t="str">
        <f>"001685"</f>
        <v>001685</v>
      </c>
      <c r="B1262" s="6" t="s">
        <v>1525</v>
      </c>
      <c r="C1262" s="6" t="s">
        <v>139</v>
      </c>
    </row>
    <row r="1263" spans="1:3" ht="20.25" customHeight="1">
      <c r="A1263" s="5" t="str">
        <f>"001686"</f>
        <v>001686</v>
      </c>
      <c r="B1263" s="6" t="s">
        <v>1526</v>
      </c>
      <c r="C1263" s="6" t="s">
        <v>10</v>
      </c>
    </row>
    <row r="1264" spans="1:3" ht="20.25" customHeight="1">
      <c r="A1264" s="31">
        <v>1687</v>
      </c>
      <c r="B1264" s="62" t="s">
        <v>1527</v>
      </c>
      <c r="C1264" s="62" t="s">
        <v>1528</v>
      </c>
    </row>
    <row r="1265" spans="1:3" ht="20.25" customHeight="1">
      <c r="A1265" s="10">
        <v>1688</v>
      </c>
      <c r="B1265" s="11" t="s">
        <v>1529</v>
      </c>
      <c r="C1265" s="11" t="s">
        <v>360</v>
      </c>
    </row>
    <row r="1266" spans="1:3" ht="20.25" customHeight="1">
      <c r="A1266" s="10">
        <v>1689</v>
      </c>
      <c r="B1266" s="11" t="s">
        <v>1530</v>
      </c>
      <c r="C1266" s="11" t="s">
        <v>321</v>
      </c>
    </row>
    <row r="1267" spans="1:3" ht="20.25" customHeight="1">
      <c r="A1267" s="5" t="str">
        <f>"001690"</f>
        <v>001690</v>
      </c>
      <c r="B1267" s="6" t="s">
        <v>1531</v>
      </c>
      <c r="C1267" s="6" t="s">
        <v>1532</v>
      </c>
    </row>
    <row r="1268" spans="1:3" ht="20.25" customHeight="1">
      <c r="A1268" s="5" t="str">
        <f>"001691"</f>
        <v>001691</v>
      </c>
      <c r="B1268" s="6" t="s">
        <v>1533</v>
      </c>
      <c r="C1268" s="6" t="s">
        <v>167</v>
      </c>
    </row>
    <row r="1269" spans="1:3" ht="20.25" customHeight="1">
      <c r="A1269" s="31">
        <v>1692</v>
      </c>
      <c r="B1269" s="62" t="s">
        <v>1534</v>
      </c>
      <c r="C1269" s="62" t="s">
        <v>1535</v>
      </c>
    </row>
    <row r="1270" spans="1:3" ht="20.25" customHeight="1">
      <c r="A1270" s="5" t="str">
        <f>"001695"</f>
        <v>001695</v>
      </c>
      <c r="B1270" s="6" t="s">
        <v>1536</v>
      </c>
      <c r="C1270" s="6" t="s">
        <v>8</v>
      </c>
    </row>
    <row r="1271" spans="1:3" ht="20.25" customHeight="1">
      <c r="A1271" s="31">
        <v>1696</v>
      </c>
      <c r="B1271" s="34" t="s">
        <v>1537</v>
      </c>
      <c r="C1271" s="62" t="s">
        <v>16</v>
      </c>
    </row>
    <row r="1272" spans="1:3" ht="20.25" customHeight="1">
      <c r="A1272" s="5" t="str">
        <f>"001697"</f>
        <v>001697</v>
      </c>
      <c r="B1272" s="6" t="s">
        <v>1538</v>
      </c>
      <c r="C1272" s="6" t="s">
        <v>27</v>
      </c>
    </row>
    <row r="1273" spans="1:3" ht="20.25" customHeight="1">
      <c r="A1273" s="10">
        <v>1698</v>
      </c>
      <c r="B1273" s="11" t="s">
        <v>1539</v>
      </c>
      <c r="C1273" s="11" t="s">
        <v>317</v>
      </c>
    </row>
    <row r="1274" spans="1:3" ht="20.25" customHeight="1">
      <c r="A1274" s="5" t="str">
        <f>"001699"</f>
        <v>001699</v>
      </c>
      <c r="B1274" s="6" t="s">
        <v>1540</v>
      </c>
      <c r="C1274" s="6" t="s">
        <v>91</v>
      </c>
    </row>
    <row r="1275" spans="1:3" ht="20.25" customHeight="1">
      <c r="A1275" s="5" t="str">
        <f>"001700"</f>
        <v>001700</v>
      </c>
      <c r="B1275" s="6" t="s">
        <v>1541</v>
      </c>
      <c r="C1275" s="6" t="s">
        <v>38</v>
      </c>
    </row>
    <row r="1276" spans="1:3" ht="20.25" customHeight="1">
      <c r="A1276" s="5" t="str">
        <f>"001706"</f>
        <v>001706</v>
      </c>
      <c r="B1276" s="6" t="s">
        <v>1542</v>
      </c>
      <c r="C1276" s="6" t="s">
        <v>8</v>
      </c>
    </row>
    <row r="1277" spans="1:3" ht="20.25" customHeight="1">
      <c r="A1277" s="5" t="str">
        <f>"001707"</f>
        <v>001707</v>
      </c>
      <c r="B1277" s="6" t="s">
        <v>1543</v>
      </c>
      <c r="C1277" s="6" t="s">
        <v>287</v>
      </c>
    </row>
    <row r="1278" spans="1:3" ht="20.25" customHeight="1">
      <c r="A1278" s="31">
        <v>1708</v>
      </c>
      <c r="B1278" s="12" t="s">
        <v>1544</v>
      </c>
      <c r="C1278" s="12" t="s">
        <v>189</v>
      </c>
    </row>
    <row r="1279" spans="1:3" ht="20.25" customHeight="1">
      <c r="A1279" s="5" t="str">
        <f>"001709"</f>
        <v>001709</v>
      </c>
      <c r="B1279" s="6" t="s">
        <v>1545</v>
      </c>
      <c r="C1279" s="6" t="s">
        <v>877</v>
      </c>
    </row>
    <row r="1280" spans="1:3" ht="20.25" customHeight="1">
      <c r="A1280" s="5" t="str">
        <f>"001710"</f>
        <v>001710</v>
      </c>
      <c r="B1280" s="6" t="s">
        <v>1546</v>
      </c>
      <c r="C1280" s="6" t="s">
        <v>636</v>
      </c>
    </row>
    <row r="1281" spans="1:3" ht="20.25" customHeight="1">
      <c r="A1281" s="5" t="str">
        <f>"001711"</f>
        <v>001711</v>
      </c>
      <c r="B1281" s="6" t="s">
        <v>1547</v>
      </c>
      <c r="C1281" s="6" t="s">
        <v>161</v>
      </c>
    </row>
    <row r="1282" spans="1:3" ht="20.25" customHeight="1">
      <c r="A1282" s="10">
        <v>1715</v>
      </c>
      <c r="B1282" s="11" t="s">
        <v>1548</v>
      </c>
      <c r="C1282" s="11" t="s">
        <v>14</v>
      </c>
    </row>
    <row r="1283" spans="1:3" ht="20.25" customHeight="1">
      <c r="A1283" s="10">
        <v>1716</v>
      </c>
      <c r="B1283" s="11" t="s">
        <v>1549</v>
      </c>
      <c r="C1283" s="11" t="s">
        <v>317</v>
      </c>
    </row>
    <row r="1284" spans="1:3" ht="20.25" customHeight="1">
      <c r="A1284" s="10">
        <v>1717</v>
      </c>
      <c r="B1284" s="11" t="s">
        <v>1550</v>
      </c>
      <c r="C1284" s="42" t="s">
        <v>34</v>
      </c>
    </row>
    <row r="1285" spans="1:3" ht="20.25" customHeight="1">
      <c r="A1285" s="10">
        <v>1718</v>
      </c>
      <c r="B1285" s="11" t="s">
        <v>1551</v>
      </c>
      <c r="C1285" s="11" t="s">
        <v>1552</v>
      </c>
    </row>
    <row r="1286" spans="1:3" ht="20.25" customHeight="1">
      <c r="A1286" s="5" t="str">
        <f>"001719"</f>
        <v>001719</v>
      </c>
      <c r="B1286" s="6" t="s">
        <v>1553</v>
      </c>
      <c r="C1286" s="6" t="s">
        <v>86</v>
      </c>
    </row>
    <row r="1287" spans="1:3" ht="20.25" customHeight="1">
      <c r="A1287" s="28" t="s">
        <v>1554</v>
      </c>
      <c r="B1287" s="28" t="s">
        <v>1555</v>
      </c>
      <c r="C1287" s="28" t="s">
        <v>139</v>
      </c>
    </row>
    <row r="1288" spans="1:3" ht="20.25" customHeight="1">
      <c r="A1288" s="5" t="str">
        <f>"001722"</f>
        <v>001722</v>
      </c>
      <c r="B1288" s="6" t="s">
        <v>1556</v>
      </c>
      <c r="C1288" s="6" t="s">
        <v>16</v>
      </c>
    </row>
    <row r="1289" spans="1:3" ht="20.25" customHeight="1">
      <c r="A1289" s="5" t="str">
        <f>"001726"</f>
        <v>001726</v>
      </c>
      <c r="B1289" s="6" t="s">
        <v>1557</v>
      </c>
      <c r="C1289" s="6" t="s">
        <v>1558</v>
      </c>
    </row>
    <row r="1290" spans="1:3" ht="20.25" customHeight="1">
      <c r="A1290" s="15">
        <v>1728</v>
      </c>
      <c r="B1290" s="16" t="s">
        <v>1559</v>
      </c>
      <c r="C1290" s="16" t="s">
        <v>429</v>
      </c>
    </row>
    <row r="1291" spans="1:3" ht="20.25" customHeight="1">
      <c r="A1291" s="5" t="str">
        <f>"001729"</f>
        <v>001729</v>
      </c>
      <c r="B1291" s="6" t="s">
        <v>1560</v>
      </c>
      <c r="C1291" s="6" t="s">
        <v>72</v>
      </c>
    </row>
    <row r="1292" spans="1:3" ht="20.25" customHeight="1">
      <c r="A1292" s="10">
        <v>1735</v>
      </c>
      <c r="B1292" s="11" t="s">
        <v>1561</v>
      </c>
      <c r="C1292" s="11" t="s">
        <v>36</v>
      </c>
    </row>
    <row r="1293" spans="1:3" ht="20.25" customHeight="1">
      <c r="A1293" s="5" t="str">
        <f>"001736"</f>
        <v>001736</v>
      </c>
      <c r="B1293" s="6" t="s">
        <v>1562</v>
      </c>
      <c r="C1293" s="6" t="s">
        <v>16</v>
      </c>
    </row>
    <row r="1294" spans="1:3" ht="20.25" customHeight="1">
      <c r="A1294" s="5" t="str">
        <f>"001738"</f>
        <v>001738</v>
      </c>
      <c r="B1294" s="6" t="s">
        <v>1563</v>
      </c>
      <c r="C1294" s="6" t="s">
        <v>8</v>
      </c>
    </row>
    <row r="1295" spans="1:3" ht="20.25" customHeight="1">
      <c r="A1295" s="5" t="str">
        <f>"001739"</f>
        <v>001739</v>
      </c>
      <c r="B1295" s="6" t="s">
        <v>1564</v>
      </c>
      <c r="C1295" s="6" t="s">
        <v>317</v>
      </c>
    </row>
    <row r="1296" spans="1:3" ht="20.25" customHeight="1">
      <c r="A1296" s="28" t="s">
        <v>1565</v>
      </c>
      <c r="B1296" s="28" t="s">
        <v>1566</v>
      </c>
      <c r="C1296" s="28" t="s">
        <v>34</v>
      </c>
    </row>
    <row r="1297" spans="1:3" ht="20.25" customHeight="1">
      <c r="A1297" s="15">
        <v>1756</v>
      </c>
      <c r="B1297" s="16" t="s">
        <v>1567</v>
      </c>
      <c r="C1297" s="16" t="s">
        <v>150</v>
      </c>
    </row>
    <row r="1298" spans="1:3" ht="20.25" customHeight="1">
      <c r="A1298" s="5" t="str">
        <f>"001757"</f>
        <v>001757</v>
      </c>
      <c r="B1298" s="6" t="s">
        <v>1568</v>
      </c>
      <c r="C1298" s="6" t="s">
        <v>636</v>
      </c>
    </row>
    <row r="1299" spans="1:3" ht="20.25" customHeight="1">
      <c r="A1299" s="15">
        <v>1758</v>
      </c>
      <c r="B1299" s="16" t="s">
        <v>1569</v>
      </c>
      <c r="C1299" s="16" t="s">
        <v>268</v>
      </c>
    </row>
    <row r="1300" spans="1:3" ht="20.25" customHeight="1">
      <c r="A1300" s="5" t="str">
        <f>"001759"</f>
        <v>001759</v>
      </c>
      <c r="B1300" s="6" t="s">
        <v>1570</v>
      </c>
      <c r="C1300" s="6" t="s">
        <v>48</v>
      </c>
    </row>
    <row r="1301" spans="1:3" ht="20.25" customHeight="1">
      <c r="A1301" s="10">
        <v>1760</v>
      </c>
      <c r="B1301" s="11" t="s">
        <v>1571</v>
      </c>
      <c r="C1301" s="11" t="s">
        <v>12</v>
      </c>
    </row>
    <row r="1302" spans="1:3" ht="20.25" customHeight="1">
      <c r="A1302" s="5" t="str">
        <f>"001761"</f>
        <v>001761</v>
      </c>
      <c r="B1302" s="6" t="s">
        <v>1572</v>
      </c>
      <c r="C1302" s="6" t="s">
        <v>412</v>
      </c>
    </row>
    <row r="1303" spans="1:3" ht="20.25" customHeight="1">
      <c r="A1303" s="10">
        <v>1762</v>
      </c>
      <c r="B1303" s="11" t="s">
        <v>1573</v>
      </c>
      <c r="C1303" s="11" t="s">
        <v>139</v>
      </c>
    </row>
    <row r="1304" spans="1:3" ht="20.25" customHeight="1">
      <c r="A1304" s="5" t="str">
        <f>"001763"</f>
        <v>001763</v>
      </c>
      <c r="B1304" s="6" t="s">
        <v>1574</v>
      </c>
      <c r="C1304" s="6" t="s">
        <v>285</v>
      </c>
    </row>
    <row r="1305" spans="1:3" ht="20.25" customHeight="1">
      <c r="A1305" s="5" t="str">
        <f>"001765"</f>
        <v>001765</v>
      </c>
      <c r="B1305" s="6" t="s">
        <v>1575</v>
      </c>
      <c r="C1305" s="6" t="s">
        <v>31</v>
      </c>
    </row>
    <row r="1306" spans="1:3" ht="20.25" customHeight="1">
      <c r="A1306" s="10">
        <v>1766</v>
      </c>
      <c r="B1306" s="11" t="s">
        <v>1576</v>
      </c>
      <c r="C1306" s="11" t="s">
        <v>1577</v>
      </c>
    </row>
    <row r="1307" spans="1:3" ht="20.25" customHeight="1">
      <c r="A1307" s="10">
        <v>1767</v>
      </c>
      <c r="B1307" s="11" t="s">
        <v>1578</v>
      </c>
      <c r="C1307" s="11" t="s">
        <v>1579</v>
      </c>
    </row>
    <row r="1308" spans="1:3" ht="20.25" customHeight="1">
      <c r="A1308" s="10">
        <v>1768</v>
      </c>
      <c r="B1308" s="11" t="s">
        <v>1580</v>
      </c>
      <c r="C1308" s="11" t="s">
        <v>232</v>
      </c>
    </row>
    <row r="1309" spans="1:3" ht="20.25" customHeight="1">
      <c r="A1309" s="5" t="str">
        <f>"001769"</f>
        <v>001769</v>
      </c>
      <c r="B1309" s="6" t="s">
        <v>1581</v>
      </c>
      <c r="C1309" s="6" t="s">
        <v>452</v>
      </c>
    </row>
    <row r="1310" spans="1:3" ht="20.25" customHeight="1">
      <c r="A1310" s="5" t="str">
        <f>"001770"</f>
        <v>001770</v>
      </c>
      <c r="B1310" s="6" t="s">
        <v>1582</v>
      </c>
      <c r="C1310" s="6" t="s">
        <v>1583</v>
      </c>
    </row>
    <row r="1311" spans="1:3" ht="20.25" customHeight="1">
      <c r="A1311" s="5" t="str">
        <f>"001772"</f>
        <v>001772</v>
      </c>
      <c r="B1311" s="6" t="s">
        <v>1584</v>
      </c>
      <c r="C1311" s="6" t="s">
        <v>10</v>
      </c>
    </row>
    <row r="1312" spans="1:3" ht="20.25" customHeight="1">
      <c r="A1312" s="10">
        <v>1775</v>
      </c>
      <c r="B1312" s="11" t="s">
        <v>1585</v>
      </c>
      <c r="C1312" s="11" t="s">
        <v>217</v>
      </c>
    </row>
    <row r="1313" spans="1:3" ht="20.25" customHeight="1">
      <c r="A1313" s="5" t="str">
        <f>"001776"</f>
        <v>001776</v>
      </c>
      <c r="B1313" s="6" t="s">
        <v>1586</v>
      </c>
      <c r="C1313" s="6" t="s">
        <v>38</v>
      </c>
    </row>
    <row r="1314" spans="1:3" ht="20.25" customHeight="1">
      <c r="A1314" s="5" t="str">
        <f>"001777"</f>
        <v>001777</v>
      </c>
      <c r="B1314" s="6" t="s">
        <v>1587</v>
      </c>
      <c r="C1314" s="6" t="s">
        <v>59</v>
      </c>
    </row>
    <row r="1315" spans="1:3" ht="20.25" customHeight="1">
      <c r="A1315" s="5" t="str">
        <f>"001778"</f>
        <v>001778</v>
      </c>
      <c r="B1315" s="6" t="s">
        <v>1588</v>
      </c>
      <c r="C1315" s="6" t="s">
        <v>10</v>
      </c>
    </row>
    <row r="1316" spans="1:3" ht="20.25" customHeight="1">
      <c r="A1316" s="5" t="str">
        <f>"001779"</f>
        <v>001779</v>
      </c>
      <c r="B1316" s="6" t="s">
        <v>1589</v>
      </c>
      <c r="C1316" s="6" t="s">
        <v>59</v>
      </c>
    </row>
    <row r="1317" spans="1:3" ht="20.25" customHeight="1">
      <c r="A1317" s="5" t="str">
        <f>"001780"</f>
        <v>001780</v>
      </c>
      <c r="B1317" s="6" t="s">
        <v>1590</v>
      </c>
      <c r="C1317" s="6" t="s">
        <v>147</v>
      </c>
    </row>
    <row r="1318" spans="1:3" ht="20.25" customHeight="1">
      <c r="A1318" s="5" t="str">
        <f>"001781"</f>
        <v>001781</v>
      </c>
      <c r="B1318" s="6" t="s">
        <v>1591</v>
      </c>
      <c r="C1318" s="6" t="s">
        <v>38</v>
      </c>
    </row>
    <row r="1319" spans="1:3" ht="20.25" customHeight="1">
      <c r="A1319" s="10">
        <v>1782</v>
      </c>
      <c r="B1319" s="11" t="s">
        <v>1592</v>
      </c>
      <c r="C1319" s="11" t="s">
        <v>1593</v>
      </c>
    </row>
    <row r="1320" spans="1:3" ht="20.25" customHeight="1">
      <c r="A1320" s="10">
        <v>1783</v>
      </c>
      <c r="B1320" s="11" t="s">
        <v>1594</v>
      </c>
      <c r="C1320" s="11" t="s">
        <v>877</v>
      </c>
    </row>
    <row r="1321" spans="1:3" ht="20.25" customHeight="1">
      <c r="A1321" s="15">
        <v>1785</v>
      </c>
      <c r="B1321" s="16" t="s">
        <v>1595</v>
      </c>
      <c r="C1321" s="16" t="s">
        <v>287</v>
      </c>
    </row>
    <row r="1322" spans="1:3" ht="20.25" customHeight="1">
      <c r="A1322" s="5" t="str">
        <f>"001786"</f>
        <v>001786</v>
      </c>
      <c r="B1322" s="6" t="s">
        <v>1596</v>
      </c>
      <c r="C1322" s="6" t="s">
        <v>38</v>
      </c>
    </row>
    <row r="1323" spans="1:3" ht="20.25" customHeight="1">
      <c r="A1323" s="5" t="str">
        <f>"001787"</f>
        <v>001787</v>
      </c>
      <c r="B1323" s="6" t="s">
        <v>1597</v>
      </c>
      <c r="C1323" s="6" t="s">
        <v>147</v>
      </c>
    </row>
    <row r="1324" spans="1:3" ht="20.25" customHeight="1">
      <c r="A1324" s="5" t="str">
        <f>"001788"</f>
        <v>001788</v>
      </c>
      <c r="B1324" s="6" t="s">
        <v>1598</v>
      </c>
      <c r="C1324" s="6" t="s">
        <v>94</v>
      </c>
    </row>
    <row r="1325" spans="1:3" ht="20.25" customHeight="1">
      <c r="A1325" s="5" t="str">
        <f>"001789"</f>
        <v>001789</v>
      </c>
      <c r="B1325" s="6" t="s">
        <v>1599</v>
      </c>
      <c r="C1325" s="6" t="s">
        <v>1600</v>
      </c>
    </row>
    <row r="1326" spans="1:3" ht="20.25" customHeight="1">
      <c r="A1326" s="10">
        <v>1790</v>
      </c>
      <c r="B1326" s="11" t="s">
        <v>1601</v>
      </c>
      <c r="C1326" s="11" t="s">
        <v>317</v>
      </c>
    </row>
    <row r="1327" spans="1:3" ht="20.25" customHeight="1">
      <c r="A1327" s="28" t="s">
        <v>1602</v>
      </c>
      <c r="B1327" s="28" t="s">
        <v>1603</v>
      </c>
      <c r="C1327" s="28" t="s">
        <v>84</v>
      </c>
    </row>
    <row r="1328" spans="1:3" ht="20.25" customHeight="1">
      <c r="A1328" s="28" t="s">
        <v>1604</v>
      </c>
      <c r="B1328" s="28" t="s">
        <v>1605</v>
      </c>
      <c r="C1328" s="28" t="s">
        <v>623</v>
      </c>
    </row>
    <row r="1329" spans="1:3" ht="20.25" customHeight="1">
      <c r="A1329" s="10">
        <v>1795</v>
      </c>
      <c r="B1329" s="11" t="s">
        <v>1606</v>
      </c>
      <c r="C1329" s="11" t="s">
        <v>38</v>
      </c>
    </row>
    <row r="1330" spans="1:3" ht="20.25" customHeight="1">
      <c r="A1330" s="5" t="str">
        <f>"001796"</f>
        <v>001796</v>
      </c>
      <c r="B1330" s="6" t="s">
        <v>1607</v>
      </c>
      <c r="C1330" s="6" t="s">
        <v>16</v>
      </c>
    </row>
    <row r="1331" spans="1:3" ht="20.25" customHeight="1">
      <c r="A1331" s="5" t="str">
        <f>"001797"</f>
        <v>001797</v>
      </c>
      <c r="B1331" s="6" t="s">
        <v>1608</v>
      </c>
      <c r="C1331" s="6" t="s">
        <v>293</v>
      </c>
    </row>
    <row r="1332" spans="1:3" ht="20.25" customHeight="1">
      <c r="A1332" s="5" t="str">
        <f>"001798"</f>
        <v>001798</v>
      </c>
      <c r="B1332" s="6" t="s">
        <v>1609</v>
      </c>
      <c r="C1332" s="6" t="s">
        <v>311</v>
      </c>
    </row>
    <row r="1333" spans="1:3" ht="20.25" customHeight="1">
      <c r="A1333" s="10">
        <v>1799</v>
      </c>
      <c r="B1333" s="11" t="s">
        <v>1610</v>
      </c>
      <c r="C1333" s="11" t="s">
        <v>8</v>
      </c>
    </row>
    <row r="1334" spans="1:3" ht="20.25" customHeight="1">
      <c r="A1334" s="5" t="str">
        <f>"001800"</f>
        <v>001800</v>
      </c>
      <c r="B1334" s="6" t="s">
        <v>1611</v>
      </c>
      <c r="C1334" s="6" t="s">
        <v>1612</v>
      </c>
    </row>
    <row r="1335" spans="1:3" ht="20.25" customHeight="1">
      <c r="A1335" s="5" t="str">
        <f>"001802"</f>
        <v>001802</v>
      </c>
      <c r="B1335" s="6" t="s">
        <v>1613</v>
      </c>
      <c r="C1335" s="6" t="s">
        <v>187</v>
      </c>
    </row>
    <row r="1336" spans="1:3" ht="20.25" customHeight="1">
      <c r="A1336" s="5" t="str">
        <f>"001806"</f>
        <v>001806</v>
      </c>
      <c r="B1336" s="6" t="s">
        <v>1614</v>
      </c>
      <c r="C1336" s="6" t="s">
        <v>16</v>
      </c>
    </row>
    <row r="1337" spans="1:3" ht="20.25" customHeight="1">
      <c r="A1337" s="10">
        <v>1808</v>
      </c>
      <c r="B1337" s="62" t="s">
        <v>1615</v>
      </c>
      <c r="C1337" s="11" t="s">
        <v>602</v>
      </c>
    </row>
    <row r="1338" spans="1:3" ht="20.25" customHeight="1">
      <c r="A1338" s="5" t="str">
        <f>"001809"</f>
        <v>001809</v>
      </c>
      <c r="B1338" s="6" t="s">
        <v>1616</v>
      </c>
      <c r="C1338" s="6" t="s">
        <v>293</v>
      </c>
    </row>
    <row r="1339" spans="1:3" ht="20.25" customHeight="1">
      <c r="A1339" s="29">
        <v>1810</v>
      </c>
      <c r="B1339" s="40" t="s">
        <v>1617</v>
      </c>
      <c r="C1339" s="40" t="s">
        <v>1618</v>
      </c>
    </row>
    <row r="1340" spans="1:3" ht="20.25" customHeight="1">
      <c r="A1340" s="29">
        <v>1811</v>
      </c>
      <c r="B1340" s="30" t="s">
        <v>1619</v>
      </c>
      <c r="C1340" s="30" t="s">
        <v>663</v>
      </c>
    </row>
    <row r="1341" spans="1:3" ht="20.25" customHeight="1">
      <c r="A1341" s="5" t="str">
        <f>"001812"</f>
        <v>001812</v>
      </c>
      <c r="B1341" s="6" t="s">
        <v>1620</v>
      </c>
      <c r="C1341" s="6" t="s">
        <v>16</v>
      </c>
    </row>
    <row r="1342" spans="1:3" ht="20.25" customHeight="1">
      <c r="A1342" s="5" t="str">
        <f>"001813"</f>
        <v>001813</v>
      </c>
      <c r="B1342" s="6" t="s">
        <v>1621</v>
      </c>
      <c r="C1342" s="6" t="s">
        <v>10</v>
      </c>
    </row>
    <row r="1343" spans="1:3" ht="20.25" customHeight="1">
      <c r="A1343" s="29">
        <v>1815</v>
      </c>
      <c r="B1343" s="30" t="s">
        <v>1622</v>
      </c>
      <c r="C1343" s="30" t="s">
        <v>40</v>
      </c>
    </row>
    <row r="1344" spans="1:3" ht="20.25" customHeight="1">
      <c r="A1344" s="5" t="str">
        <f>"001816"</f>
        <v>001816</v>
      </c>
      <c r="B1344" s="6" t="s">
        <v>1623</v>
      </c>
      <c r="C1344" s="6" t="s">
        <v>1234</v>
      </c>
    </row>
    <row r="1345" spans="1:3" ht="20.25" customHeight="1">
      <c r="A1345" s="5" t="str">
        <f>"001817"</f>
        <v>001817</v>
      </c>
      <c r="B1345" s="6" t="s">
        <v>1624</v>
      </c>
      <c r="C1345" s="6" t="s">
        <v>150</v>
      </c>
    </row>
    <row r="1346" spans="1:3" ht="20.25" customHeight="1">
      <c r="A1346" s="5" t="str">
        <f>"001818"</f>
        <v>001818</v>
      </c>
      <c r="B1346" s="6" t="s">
        <v>1625</v>
      </c>
      <c r="C1346" s="6" t="s">
        <v>169</v>
      </c>
    </row>
    <row r="1347" spans="1:3" ht="20.25" customHeight="1">
      <c r="A1347" s="5" t="str">
        <f>"001819"</f>
        <v>001819</v>
      </c>
      <c r="B1347" s="6" t="s">
        <v>1626</v>
      </c>
      <c r="C1347" s="6" t="s">
        <v>287</v>
      </c>
    </row>
    <row r="1348" spans="1:3" ht="20.25" customHeight="1">
      <c r="A1348" s="10">
        <v>1820</v>
      </c>
      <c r="B1348" s="11" t="s">
        <v>1627</v>
      </c>
      <c r="C1348" s="11" t="s">
        <v>811</v>
      </c>
    </row>
    <row r="1349" spans="1:3" ht="20.25" customHeight="1">
      <c r="A1349" s="5" t="str">
        <f>"001821"</f>
        <v>001821</v>
      </c>
      <c r="B1349" s="6" t="s">
        <v>1628</v>
      </c>
      <c r="C1349" s="6" t="s">
        <v>34</v>
      </c>
    </row>
    <row r="1350" spans="1:3" ht="20.25" customHeight="1">
      <c r="A1350" s="5" t="str">
        <f>"001822"</f>
        <v>001822</v>
      </c>
      <c r="B1350" s="6" t="s">
        <v>1629</v>
      </c>
      <c r="C1350" s="6" t="s">
        <v>16</v>
      </c>
    </row>
    <row r="1351" spans="1:3" ht="20.25" customHeight="1">
      <c r="A1351" s="5" t="str">
        <f>"001823"</f>
        <v>001823</v>
      </c>
      <c r="B1351" s="6" t="s">
        <v>1630</v>
      </c>
      <c r="C1351" s="6" t="s">
        <v>343</v>
      </c>
    </row>
    <row r="1352" spans="1:3" ht="20.25" customHeight="1">
      <c r="A1352" s="5" t="str">
        <f>"001826"</f>
        <v>001826</v>
      </c>
      <c r="B1352" s="6" t="s">
        <v>1631</v>
      </c>
      <c r="C1352" s="6" t="s">
        <v>1632</v>
      </c>
    </row>
    <row r="1353" spans="1:3" ht="20.25" customHeight="1">
      <c r="A1353" s="120" t="s">
        <v>1633</v>
      </c>
      <c r="B1353" s="44" t="s">
        <v>1634</v>
      </c>
      <c r="C1353" s="44" t="s">
        <v>147</v>
      </c>
    </row>
    <row r="1354" spans="1:3" ht="20.25" customHeight="1">
      <c r="A1354" s="5" t="str">
        <f>"001828"</f>
        <v>001828</v>
      </c>
      <c r="B1354" s="6" t="s">
        <v>1635</v>
      </c>
      <c r="C1354" s="6" t="s">
        <v>16</v>
      </c>
    </row>
    <row r="1355" spans="1:3" ht="20.25" customHeight="1">
      <c r="A1355" s="10">
        <v>1829</v>
      </c>
      <c r="B1355" s="11" t="s">
        <v>1636</v>
      </c>
      <c r="C1355" s="11" t="s">
        <v>56</v>
      </c>
    </row>
    <row r="1356" spans="1:3" ht="20.25" customHeight="1">
      <c r="A1356" s="5" t="str">
        <f>"001830"</f>
        <v>001830</v>
      </c>
      <c r="B1356" s="6" t="s">
        <v>1637</v>
      </c>
      <c r="C1356" s="6" t="s">
        <v>285</v>
      </c>
    </row>
    <row r="1357" spans="1:3" ht="20.25" customHeight="1">
      <c r="A1357" s="5" t="str">
        <f>"001832"</f>
        <v>001832</v>
      </c>
      <c r="B1357" s="6" t="s">
        <v>1638</v>
      </c>
      <c r="C1357" s="6" t="s">
        <v>38</v>
      </c>
    </row>
    <row r="1358" spans="1:3" ht="20.25" customHeight="1">
      <c r="A1358" s="5" t="str">
        <f>"001833"</f>
        <v>001833</v>
      </c>
      <c r="B1358" s="6" t="s">
        <v>1639</v>
      </c>
      <c r="C1358" s="6" t="s">
        <v>94</v>
      </c>
    </row>
    <row r="1359" spans="1:3" ht="20.25" customHeight="1">
      <c r="A1359" s="29">
        <v>1835</v>
      </c>
      <c r="B1359" s="30" t="s">
        <v>1640</v>
      </c>
      <c r="C1359" s="30" t="s">
        <v>45</v>
      </c>
    </row>
    <row r="1360" spans="1:3" ht="20.25" customHeight="1">
      <c r="A1360" s="5" t="str">
        <f>"001836"</f>
        <v>001836</v>
      </c>
      <c r="B1360" s="44" t="s">
        <v>1641</v>
      </c>
      <c r="C1360" s="6" t="s">
        <v>1642</v>
      </c>
    </row>
    <row r="1361" spans="1:3" ht="20.25" customHeight="1">
      <c r="A1361" s="5" t="str">
        <f>"001838"</f>
        <v>001838</v>
      </c>
      <c r="B1361" s="6" t="s">
        <v>1643</v>
      </c>
      <c r="C1361" s="6" t="s">
        <v>40</v>
      </c>
    </row>
    <row r="1362" spans="1:3" ht="20.25" customHeight="1">
      <c r="A1362" s="28" t="s">
        <v>1644</v>
      </c>
      <c r="B1362" s="28" t="s">
        <v>1645</v>
      </c>
      <c r="C1362" s="28" t="s">
        <v>1646</v>
      </c>
    </row>
    <row r="1363" spans="1:3" ht="20.25" customHeight="1">
      <c r="A1363" s="5" t="str">
        <f>"001852"</f>
        <v>001852</v>
      </c>
      <c r="B1363" s="6" t="s">
        <v>1647</v>
      </c>
      <c r="C1363" s="6" t="s">
        <v>802</v>
      </c>
    </row>
    <row r="1364" spans="1:3" ht="20.25" customHeight="1">
      <c r="A1364" s="29">
        <v>1855</v>
      </c>
      <c r="B1364" s="35" t="s">
        <v>1648</v>
      </c>
      <c r="C1364" s="35" t="s">
        <v>1649</v>
      </c>
    </row>
    <row r="1365" spans="1:3" ht="20.25" customHeight="1">
      <c r="A1365" s="10">
        <v>1856</v>
      </c>
      <c r="B1365" s="11" t="s">
        <v>1650</v>
      </c>
      <c r="C1365" s="11" t="s">
        <v>34</v>
      </c>
    </row>
    <row r="1366" spans="1:3" ht="20.25" customHeight="1">
      <c r="A1366" s="5" t="str">
        <f>"001857"</f>
        <v>001857</v>
      </c>
      <c r="B1366" s="6" t="s">
        <v>1651</v>
      </c>
      <c r="C1366" s="6" t="s">
        <v>59</v>
      </c>
    </row>
    <row r="1367" spans="1:3" ht="20.25" customHeight="1">
      <c r="A1367" s="5" t="str">
        <f>"001858"</f>
        <v>001858</v>
      </c>
      <c r="B1367" s="6" t="s">
        <v>1652</v>
      </c>
      <c r="C1367" s="6" t="s">
        <v>1243</v>
      </c>
    </row>
    <row r="1368" spans="1:3" ht="20.25" customHeight="1">
      <c r="A1368" s="10">
        <v>1859</v>
      </c>
      <c r="B1368" s="11" t="s">
        <v>1653</v>
      </c>
      <c r="C1368" s="11" t="s">
        <v>384</v>
      </c>
    </row>
    <row r="1369" spans="1:3" ht="20.25" customHeight="1">
      <c r="A1369" s="5" t="str">
        <f>"001860"</f>
        <v>001860</v>
      </c>
      <c r="B1369" s="6" t="s">
        <v>1654</v>
      </c>
      <c r="C1369" s="6" t="s">
        <v>293</v>
      </c>
    </row>
    <row r="1370" spans="1:3" ht="20.25" customHeight="1">
      <c r="A1370" s="10">
        <v>1861</v>
      </c>
      <c r="B1370" s="11" t="s">
        <v>1655</v>
      </c>
      <c r="C1370" s="11" t="s">
        <v>1656</v>
      </c>
    </row>
    <row r="1371" spans="1:3" ht="20.25" customHeight="1">
      <c r="A1371" s="10">
        <v>1862</v>
      </c>
      <c r="B1371" s="11" t="s">
        <v>1657</v>
      </c>
      <c r="C1371" s="11" t="s">
        <v>412</v>
      </c>
    </row>
    <row r="1372" spans="1:3" ht="20.25" customHeight="1">
      <c r="A1372" s="10">
        <v>1863</v>
      </c>
      <c r="B1372" s="11" t="s">
        <v>1658</v>
      </c>
      <c r="C1372" s="11" t="s">
        <v>38</v>
      </c>
    </row>
    <row r="1373" spans="1:3" ht="20.25" customHeight="1">
      <c r="A1373" s="5" t="str">
        <f>"001865"</f>
        <v>001865</v>
      </c>
      <c r="B1373" s="6" t="s">
        <v>1659</v>
      </c>
      <c r="C1373" s="6" t="s">
        <v>10</v>
      </c>
    </row>
    <row r="1374" spans="1:3" ht="20.25" customHeight="1">
      <c r="A1374" s="5" t="str">
        <f>"001866"</f>
        <v>001866</v>
      </c>
      <c r="B1374" s="6" t="s">
        <v>1660</v>
      </c>
      <c r="C1374" s="6" t="s">
        <v>45</v>
      </c>
    </row>
    <row r="1375" spans="1:3" ht="20.25" customHeight="1">
      <c r="A1375" s="10">
        <v>1867</v>
      </c>
      <c r="B1375" s="11" t="s">
        <v>1661</v>
      </c>
      <c r="C1375" s="11" t="s">
        <v>38</v>
      </c>
    </row>
    <row r="1376" spans="1:3" ht="20.25" customHeight="1">
      <c r="A1376" s="5" t="str">
        <f>"001868"</f>
        <v>001868</v>
      </c>
      <c r="B1376" s="6" t="s">
        <v>1662</v>
      </c>
      <c r="C1376" s="6" t="s">
        <v>663</v>
      </c>
    </row>
    <row r="1377" spans="1:3" ht="20.25" customHeight="1">
      <c r="A1377" s="5" t="str">
        <f>"001869"</f>
        <v>001869</v>
      </c>
      <c r="B1377" s="6" t="s">
        <v>1663</v>
      </c>
      <c r="C1377" s="6" t="s">
        <v>610</v>
      </c>
    </row>
    <row r="1378" spans="1:3" ht="20.25" customHeight="1">
      <c r="A1378" s="5" t="str">
        <f>"001876"</f>
        <v>001876</v>
      </c>
      <c r="B1378" s="6" t="s">
        <v>1664</v>
      </c>
      <c r="C1378" s="6" t="s">
        <v>14</v>
      </c>
    </row>
    <row r="1379" spans="1:3" ht="20.25" customHeight="1">
      <c r="A1379" s="5" t="str">
        <f>"001877"</f>
        <v>001877</v>
      </c>
      <c r="B1379" s="6" t="s">
        <v>1665</v>
      </c>
      <c r="C1379" s="6" t="s">
        <v>268</v>
      </c>
    </row>
    <row r="1380" spans="1:3" ht="20.25" customHeight="1">
      <c r="A1380" s="10">
        <v>1878</v>
      </c>
      <c r="B1380" s="11" t="s">
        <v>1666</v>
      </c>
      <c r="C1380" s="11" t="s">
        <v>408</v>
      </c>
    </row>
    <row r="1381" spans="1:3" ht="20.25" customHeight="1">
      <c r="A1381" s="10">
        <v>1879</v>
      </c>
      <c r="B1381" s="11" t="s">
        <v>1667</v>
      </c>
      <c r="C1381" s="11" t="s">
        <v>1668</v>
      </c>
    </row>
    <row r="1382" spans="1:3" ht="20.25" customHeight="1">
      <c r="A1382" s="10">
        <v>1880</v>
      </c>
      <c r="B1382" s="11" t="s">
        <v>1669</v>
      </c>
      <c r="C1382" s="11" t="s">
        <v>150</v>
      </c>
    </row>
    <row r="1383" spans="1:3" ht="20.25" customHeight="1">
      <c r="A1383" s="5" t="str">
        <f>"001881"</f>
        <v>001881</v>
      </c>
      <c r="B1383" s="6" t="s">
        <v>1670</v>
      </c>
      <c r="C1383" s="6" t="s">
        <v>94</v>
      </c>
    </row>
    <row r="1384" spans="1:3" ht="20.25" customHeight="1">
      <c r="A1384" s="10">
        <v>1882</v>
      </c>
      <c r="B1384" s="11" t="s">
        <v>1671</v>
      </c>
      <c r="C1384" s="11" t="s">
        <v>10</v>
      </c>
    </row>
    <row r="1385" spans="1:3" ht="20.25" customHeight="1">
      <c r="A1385" s="10">
        <v>1883</v>
      </c>
      <c r="B1385" s="11" t="s">
        <v>1672</v>
      </c>
      <c r="C1385" s="11" t="s">
        <v>38</v>
      </c>
    </row>
    <row r="1386" spans="1:3" ht="20.25" customHeight="1">
      <c r="A1386" s="5" t="str">
        <f>"001885"</f>
        <v>001885</v>
      </c>
      <c r="B1386" s="6" t="s">
        <v>1673</v>
      </c>
      <c r="C1386" s="6" t="s">
        <v>94</v>
      </c>
    </row>
    <row r="1387" spans="1:3" ht="20.25" customHeight="1">
      <c r="A1387" s="5" t="str">
        <f>"001886"</f>
        <v>001886</v>
      </c>
      <c r="B1387" s="6" t="s">
        <v>1674</v>
      </c>
      <c r="C1387" s="6" t="s">
        <v>415</v>
      </c>
    </row>
    <row r="1388" spans="1:3" ht="20.25" customHeight="1">
      <c r="A1388" s="5" t="str">
        <f>"001887"</f>
        <v>001887</v>
      </c>
      <c r="B1388" s="6" t="s">
        <v>1675</v>
      </c>
      <c r="C1388" s="6" t="s">
        <v>34</v>
      </c>
    </row>
    <row r="1389" spans="1:3" ht="20.25" customHeight="1">
      <c r="A1389" s="5" t="str">
        <f>"001888"</f>
        <v>001888</v>
      </c>
      <c r="B1389" s="6" t="s">
        <v>1676</v>
      </c>
      <c r="C1389" s="6" t="s">
        <v>429</v>
      </c>
    </row>
    <row r="1390" spans="1:3" ht="20.25" customHeight="1">
      <c r="A1390" s="5" t="str">
        <f>"001889"</f>
        <v>001889</v>
      </c>
      <c r="B1390" s="6" t="s">
        <v>1677</v>
      </c>
      <c r="C1390" s="6" t="s">
        <v>241</v>
      </c>
    </row>
    <row r="1391" spans="1:3" ht="20.25" customHeight="1">
      <c r="A1391" s="5" t="str">
        <f>"001890"</f>
        <v>001890</v>
      </c>
      <c r="B1391" s="6" t="s">
        <v>1678</v>
      </c>
      <c r="C1391" s="6" t="s">
        <v>147</v>
      </c>
    </row>
    <row r="1392" spans="1:3" ht="20.25" customHeight="1">
      <c r="A1392" s="10">
        <v>1892</v>
      </c>
      <c r="B1392" s="11" t="s">
        <v>1679</v>
      </c>
      <c r="C1392" s="11" t="s">
        <v>159</v>
      </c>
    </row>
    <row r="1393" spans="1:3" ht="20.25" customHeight="1">
      <c r="A1393" s="10">
        <v>1895</v>
      </c>
      <c r="B1393" s="11" t="s">
        <v>1680</v>
      </c>
      <c r="C1393" s="11" t="s">
        <v>1681</v>
      </c>
    </row>
    <row r="1394" spans="1:3" ht="20.25" customHeight="1">
      <c r="A1394" s="5" t="str">
        <f>"001896"</f>
        <v>001896</v>
      </c>
      <c r="B1394" s="6" t="s">
        <v>1682</v>
      </c>
      <c r="C1394" s="6" t="s">
        <v>31</v>
      </c>
    </row>
    <row r="1395" spans="1:3" ht="20.25" customHeight="1">
      <c r="A1395" s="5" t="str">
        <f>"001897"</f>
        <v>001897</v>
      </c>
      <c r="B1395" s="6" t="s">
        <v>1683</v>
      </c>
      <c r="C1395" s="6" t="s">
        <v>31</v>
      </c>
    </row>
    <row r="1396" spans="1:3" ht="20.25" customHeight="1">
      <c r="A1396" s="5" t="str">
        <f>"001898"</f>
        <v>001898</v>
      </c>
      <c r="B1396" s="6" t="s">
        <v>1684</v>
      </c>
      <c r="C1396" s="6" t="s">
        <v>10</v>
      </c>
    </row>
    <row r="1397" spans="1:3" ht="20.25" customHeight="1">
      <c r="A1397" s="5" t="str">
        <f>"001899"</f>
        <v>001899</v>
      </c>
      <c r="B1397" s="6" t="s">
        <v>1685</v>
      </c>
      <c r="C1397" s="6" t="s">
        <v>147</v>
      </c>
    </row>
    <row r="1398" spans="1:3" ht="20.25" customHeight="1">
      <c r="A1398" s="10">
        <v>1900</v>
      </c>
      <c r="B1398" s="11" t="s">
        <v>1686</v>
      </c>
      <c r="C1398" s="6" t="s">
        <v>31</v>
      </c>
    </row>
    <row r="1399" spans="1:3" ht="20.25" customHeight="1">
      <c r="A1399" s="5" t="str">
        <f>"001902"</f>
        <v>001902</v>
      </c>
      <c r="B1399" s="6" t="s">
        <v>1687</v>
      </c>
      <c r="C1399" s="6" t="s">
        <v>94</v>
      </c>
    </row>
    <row r="1400" spans="1:3" ht="20.25" customHeight="1">
      <c r="A1400" s="5" t="str">
        <f>"001906"</f>
        <v>001906</v>
      </c>
      <c r="B1400" s="6" t="s">
        <v>1688</v>
      </c>
      <c r="C1400" s="6" t="s">
        <v>72</v>
      </c>
    </row>
    <row r="1401" spans="1:3" ht="20.25" customHeight="1">
      <c r="A1401" s="10">
        <v>1908</v>
      </c>
      <c r="B1401" s="11" t="s">
        <v>1689</v>
      </c>
      <c r="C1401" s="11" t="s">
        <v>147</v>
      </c>
    </row>
    <row r="1402" spans="1:3" ht="20.25" customHeight="1">
      <c r="A1402" s="10">
        <v>1909</v>
      </c>
      <c r="B1402" s="11" t="s">
        <v>1690</v>
      </c>
      <c r="C1402" s="11" t="s">
        <v>10</v>
      </c>
    </row>
    <row r="1403" spans="1:3" ht="20.25" customHeight="1">
      <c r="A1403" s="5" t="str">
        <f>"001911"</f>
        <v>001911</v>
      </c>
      <c r="B1403" s="6" t="s">
        <v>1691</v>
      </c>
      <c r="C1403" s="6" t="s">
        <v>31</v>
      </c>
    </row>
    <row r="1404" spans="1:3" ht="20.25" customHeight="1">
      <c r="A1404" s="10">
        <v>1912</v>
      </c>
      <c r="B1404" s="11" t="s">
        <v>1692</v>
      </c>
      <c r="C1404" s="11" t="s">
        <v>213</v>
      </c>
    </row>
    <row r="1405" spans="1:3" ht="20.25" customHeight="1">
      <c r="A1405" s="10">
        <v>1916</v>
      </c>
      <c r="B1405" s="11" t="s">
        <v>1693</v>
      </c>
      <c r="C1405" s="11" t="s">
        <v>147</v>
      </c>
    </row>
    <row r="1406" spans="1:3" ht="20.25" customHeight="1">
      <c r="A1406" s="10">
        <v>1917</v>
      </c>
      <c r="B1406" s="11" t="s">
        <v>1694</v>
      </c>
      <c r="C1406" s="11" t="s">
        <v>1695</v>
      </c>
    </row>
    <row r="1407" spans="1:3" ht="20.25" customHeight="1">
      <c r="A1407" s="10">
        <v>1918</v>
      </c>
      <c r="B1407" s="11" t="s">
        <v>1696</v>
      </c>
      <c r="C1407" s="11" t="s">
        <v>1697</v>
      </c>
    </row>
    <row r="1408" spans="1:3" ht="20.25" customHeight="1">
      <c r="A1408" s="5" t="str">
        <f>"001919"</f>
        <v>001919</v>
      </c>
      <c r="B1408" s="6" t="s">
        <v>1698</v>
      </c>
      <c r="C1408" s="6" t="s">
        <v>18</v>
      </c>
    </row>
    <row r="1409" spans="1:3" ht="20.25" customHeight="1">
      <c r="A1409" s="10">
        <v>1920</v>
      </c>
      <c r="B1409" s="11" t="s">
        <v>1699</v>
      </c>
      <c r="C1409" s="11" t="s">
        <v>204</v>
      </c>
    </row>
    <row r="1410" spans="1:3" ht="20.25" customHeight="1">
      <c r="A1410" s="29">
        <v>1922</v>
      </c>
      <c r="B1410" s="16" t="s">
        <v>1700</v>
      </c>
      <c r="C1410" s="30" t="s">
        <v>8</v>
      </c>
    </row>
    <row r="1411" spans="1:3" ht="20.25" customHeight="1">
      <c r="A1411" s="5" t="str">
        <f>"001923"</f>
        <v>001923</v>
      </c>
      <c r="B1411" s="6" t="s">
        <v>1701</v>
      </c>
      <c r="C1411" s="6" t="s">
        <v>40</v>
      </c>
    </row>
    <row r="1412" spans="1:3" ht="20.25" customHeight="1">
      <c r="A1412" s="5" t="str">
        <f>"001926"</f>
        <v>001926</v>
      </c>
      <c r="B1412" s="6" t="s">
        <v>1702</v>
      </c>
      <c r="C1412" s="6" t="s">
        <v>31</v>
      </c>
    </row>
    <row r="1413" spans="1:3" ht="20.25" customHeight="1">
      <c r="A1413" s="10">
        <v>1927</v>
      </c>
      <c r="B1413" s="11" t="s">
        <v>1703</v>
      </c>
      <c r="C1413" s="11" t="s">
        <v>317</v>
      </c>
    </row>
    <row r="1414" spans="1:3" ht="20.25" customHeight="1">
      <c r="A1414" s="15">
        <v>1928</v>
      </c>
      <c r="B1414" s="16" t="s">
        <v>1704</v>
      </c>
      <c r="C1414" s="16" t="s">
        <v>16</v>
      </c>
    </row>
    <row r="1415" spans="1:3" ht="20.25" customHeight="1">
      <c r="A1415" s="5" t="str">
        <f>"001929"</f>
        <v>001929</v>
      </c>
      <c r="B1415" s="6" t="s">
        <v>1705</v>
      </c>
      <c r="C1415" s="6" t="s">
        <v>27</v>
      </c>
    </row>
    <row r="1416" spans="1:3" ht="20.25" customHeight="1">
      <c r="A1416" s="28" t="s">
        <v>1706</v>
      </c>
      <c r="B1416" s="28" t="s">
        <v>1707</v>
      </c>
      <c r="C1416" s="28" t="s">
        <v>14</v>
      </c>
    </row>
    <row r="1417" spans="1:3" ht="20.25" customHeight="1">
      <c r="A1417" s="5" t="str">
        <f>"001935"</f>
        <v>001935</v>
      </c>
      <c r="B1417" s="6" t="s">
        <v>1708</v>
      </c>
      <c r="C1417" s="6" t="s">
        <v>147</v>
      </c>
    </row>
    <row r="1418" spans="1:3" ht="20.25" customHeight="1">
      <c r="A1418" s="5" t="str">
        <f>"001936"</f>
        <v>001936</v>
      </c>
      <c r="B1418" s="6" t="s">
        <v>1709</v>
      </c>
      <c r="C1418" s="6" t="s">
        <v>293</v>
      </c>
    </row>
    <row r="1419" spans="1:3" ht="20.25" customHeight="1">
      <c r="A1419" s="5" t="str">
        <f>"001937"</f>
        <v>001937</v>
      </c>
      <c r="B1419" s="6" t="s">
        <v>1710</v>
      </c>
      <c r="C1419" s="6" t="s">
        <v>59</v>
      </c>
    </row>
    <row r="1420" spans="1:3" ht="20.25" customHeight="1">
      <c r="A1420" s="5" t="str">
        <f>"001938"</f>
        <v>001938</v>
      </c>
      <c r="B1420" s="6" t="s">
        <v>1711</v>
      </c>
      <c r="C1420" s="6" t="s">
        <v>20</v>
      </c>
    </row>
    <row r="1421" spans="1:3" ht="20.25" customHeight="1">
      <c r="A1421" s="10">
        <v>1939</v>
      </c>
      <c r="B1421" s="11" t="s">
        <v>1712</v>
      </c>
      <c r="C1421" s="11" t="s">
        <v>59</v>
      </c>
    </row>
    <row r="1422" spans="1:3" ht="20.25" customHeight="1">
      <c r="A1422" s="10">
        <v>1948</v>
      </c>
      <c r="B1422" s="11" t="s">
        <v>1713</v>
      </c>
      <c r="C1422" s="11" t="s">
        <v>8</v>
      </c>
    </row>
    <row r="1423" spans="1:3" ht="20.25" customHeight="1">
      <c r="A1423" s="5" t="str">
        <f>"001950"</f>
        <v>001950</v>
      </c>
      <c r="B1423" s="6" t="s">
        <v>1714</v>
      </c>
      <c r="C1423" s="6" t="s">
        <v>16</v>
      </c>
    </row>
    <row r="1424" spans="1:3" ht="20.25" customHeight="1">
      <c r="A1424" s="5" t="str">
        <f>"001952"</f>
        <v>001952</v>
      </c>
      <c r="B1424" s="6" t="s">
        <v>1715</v>
      </c>
      <c r="C1424" s="6" t="s">
        <v>244</v>
      </c>
    </row>
    <row r="1425" spans="1:3" ht="20.25" customHeight="1">
      <c r="A1425" s="28" t="s">
        <v>1716</v>
      </c>
      <c r="B1425" s="28" t="s">
        <v>1717</v>
      </c>
      <c r="C1425" s="28" t="s">
        <v>1357</v>
      </c>
    </row>
    <row r="1426" spans="1:3" ht="20.25" customHeight="1">
      <c r="A1426" s="10">
        <v>1956</v>
      </c>
      <c r="B1426" s="11" t="s">
        <v>1718</v>
      </c>
      <c r="C1426" s="11" t="s">
        <v>147</v>
      </c>
    </row>
    <row r="1427" spans="1:3" ht="20.25" customHeight="1">
      <c r="A1427" s="5" t="str">
        <f>"001958"</f>
        <v>001958</v>
      </c>
      <c r="B1427" s="6" t="s">
        <v>1719</v>
      </c>
      <c r="C1427" s="6" t="s">
        <v>293</v>
      </c>
    </row>
    <row r="1428" spans="1:3" ht="20.25" customHeight="1">
      <c r="A1428" s="10">
        <v>1959</v>
      </c>
      <c r="B1428" s="11" t="s">
        <v>1720</v>
      </c>
      <c r="C1428" s="11" t="s">
        <v>210</v>
      </c>
    </row>
    <row r="1429" spans="1:3" ht="20.25" customHeight="1">
      <c r="A1429" s="5" t="str">
        <f>"001960"</f>
        <v>001960</v>
      </c>
      <c r="B1429" s="11" t="s">
        <v>1721</v>
      </c>
      <c r="C1429" s="6" t="s">
        <v>74</v>
      </c>
    </row>
    <row r="1430" spans="1:3" ht="20.25" customHeight="1">
      <c r="A1430" s="5" t="str">
        <f>"001961"</f>
        <v>001961</v>
      </c>
      <c r="B1430" s="6" t="s">
        <v>1722</v>
      </c>
      <c r="C1430" s="6" t="s">
        <v>10</v>
      </c>
    </row>
    <row r="1431" spans="1:3" ht="20.25" customHeight="1">
      <c r="A1431" s="5" t="str">
        <f>"001962"</f>
        <v>001962</v>
      </c>
      <c r="B1431" s="6" t="s">
        <v>1723</v>
      </c>
      <c r="C1431" s="6" t="s">
        <v>440</v>
      </c>
    </row>
    <row r="1432" spans="1:3" ht="20.25" customHeight="1">
      <c r="A1432" s="5" t="str">
        <f>"001965"</f>
        <v>001965</v>
      </c>
      <c r="B1432" s="6" t="s">
        <v>1724</v>
      </c>
      <c r="C1432" s="6" t="s">
        <v>1725</v>
      </c>
    </row>
    <row r="1433" spans="1:3" ht="20.25" customHeight="1">
      <c r="A1433" s="5" t="str">
        <f>"001966"</f>
        <v>001966</v>
      </c>
      <c r="B1433" s="6" t="s">
        <v>1726</v>
      </c>
      <c r="C1433" s="6" t="s">
        <v>317</v>
      </c>
    </row>
    <row r="1434" spans="1:3" ht="20.25" customHeight="1">
      <c r="A1434" s="5" t="str">
        <f>"001967"</f>
        <v>001967</v>
      </c>
      <c r="B1434" s="6" t="s">
        <v>1727</v>
      </c>
      <c r="C1434" s="6" t="s">
        <v>169</v>
      </c>
    </row>
    <row r="1435" spans="1:3" ht="20.25" customHeight="1">
      <c r="A1435" s="5" t="str">
        <f>"001968"</f>
        <v>001968</v>
      </c>
      <c r="B1435" s="6" t="s">
        <v>1728</v>
      </c>
      <c r="C1435" s="6" t="s">
        <v>10</v>
      </c>
    </row>
    <row r="1436" spans="1:3" ht="20.25" customHeight="1">
      <c r="A1436" s="5" t="str">
        <f>"001969"</f>
        <v>001969</v>
      </c>
      <c r="B1436" s="6" t="s">
        <v>1729</v>
      </c>
      <c r="C1436" s="6" t="s">
        <v>1730</v>
      </c>
    </row>
    <row r="1437" spans="1:3" ht="20.25" customHeight="1">
      <c r="A1437" s="5">
        <v>1973</v>
      </c>
      <c r="B1437" s="28" t="s">
        <v>1731</v>
      </c>
      <c r="C1437" s="28" t="s">
        <v>1732</v>
      </c>
    </row>
    <row r="1438" spans="1:3" ht="20.25" customHeight="1">
      <c r="A1438" s="5" t="str">
        <f>"001975"</f>
        <v>001975</v>
      </c>
      <c r="B1438" s="6" t="s">
        <v>1733</v>
      </c>
      <c r="C1438" s="6" t="s">
        <v>27</v>
      </c>
    </row>
    <row r="1439" spans="1:3" ht="20.25" customHeight="1">
      <c r="A1439" s="10">
        <v>1976</v>
      </c>
      <c r="B1439" s="11" t="s">
        <v>1734</v>
      </c>
      <c r="C1439" s="11" t="s">
        <v>321</v>
      </c>
    </row>
    <row r="1440" spans="1:3" ht="20.25" customHeight="1">
      <c r="A1440" s="5" t="str">
        <f>"001977"</f>
        <v>001977</v>
      </c>
      <c r="B1440" s="6" t="s">
        <v>1735</v>
      </c>
      <c r="C1440" s="6" t="s">
        <v>8</v>
      </c>
    </row>
    <row r="1441" spans="1:3" ht="20.25" customHeight="1">
      <c r="A1441" s="5" t="str">
        <f>"001978"</f>
        <v>001978</v>
      </c>
      <c r="B1441" s="6" t="s">
        <v>1736</v>
      </c>
      <c r="C1441" s="6" t="s">
        <v>12</v>
      </c>
    </row>
    <row r="1442" spans="1:3" ht="20.25" customHeight="1">
      <c r="A1442" s="5" t="str">
        <f>"001979"</f>
        <v>001979</v>
      </c>
      <c r="B1442" s="6" t="s">
        <v>1737</v>
      </c>
      <c r="C1442" s="6" t="s">
        <v>107</v>
      </c>
    </row>
    <row r="1443" spans="1:3" ht="20.25" customHeight="1">
      <c r="A1443" s="10">
        <v>1980</v>
      </c>
      <c r="B1443" s="11" t="s">
        <v>1738</v>
      </c>
      <c r="C1443" s="11" t="s">
        <v>128</v>
      </c>
    </row>
    <row r="1444" spans="1:3" ht="20.25" customHeight="1">
      <c r="A1444" s="5" t="str">
        <f>"001981"</f>
        <v>001981</v>
      </c>
      <c r="B1444" s="6" t="s">
        <v>1739</v>
      </c>
      <c r="C1444" s="6" t="s">
        <v>31</v>
      </c>
    </row>
    <row r="1445" spans="1:3" ht="20.25" customHeight="1">
      <c r="A1445" s="5" t="str">
        <f>"001982"</f>
        <v>001982</v>
      </c>
      <c r="B1445" s="6" t="s">
        <v>1740</v>
      </c>
      <c r="C1445" s="6" t="s">
        <v>204</v>
      </c>
    </row>
    <row r="1446" spans="1:3" ht="20.25" customHeight="1">
      <c r="A1446" s="5" t="str">
        <f>"001983"</f>
        <v>001983</v>
      </c>
      <c r="B1446" s="6" t="s">
        <v>1741</v>
      </c>
      <c r="C1446" s="6" t="s">
        <v>204</v>
      </c>
    </row>
    <row r="1447" spans="1:3" ht="20.25" customHeight="1">
      <c r="A1447" s="5" t="str">
        <f>"001985"</f>
        <v>001985</v>
      </c>
      <c r="B1447" s="6" t="s">
        <v>1742</v>
      </c>
      <c r="C1447" s="6" t="s">
        <v>384</v>
      </c>
    </row>
    <row r="1448" spans="1:3" ht="20.25" customHeight="1">
      <c r="A1448" s="5" t="str">
        <f>"001986"</f>
        <v>001986</v>
      </c>
      <c r="B1448" s="6" t="s">
        <v>1743</v>
      </c>
      <c r="C1448" s="6" t="s">
        <v>309</v>
      </c>
    </row>
    <row r="1449" spans="1:3" ht="20.25" customHeight="1">
      <c r="A1449" s="5" t="str">
        <f>"001987"</f>
        <v>001987</v>
      </c>
      <c r="B1449" s="6" t="s">
        <v>1744</v>
      </c>
      <c r="C1449" s="6" t="s">
        <v>161</v>
      </c>
    </row>
    <row r="1450" spans="1:3" ht="20.25" customHeight="1">
      <c r="A1450" s="5" t="str">
        <f>"001988"</f>
        <v>001988</v>
      </c>
      <c r="B1450" s="6" t="s">
        <v>1745</v>
      </c>
      <c r="C1450" s="6" t="s">
        <v>1746</v>
      </c>
    </row>
    <row r="1451" spans="1:3" ht="20.25" customHeight="1">
      <c r="A1451" s="5" t="str">
        <f>"001989"</f>
        <v>001989</v>
      </c>
      <c r="B1451" s="6" t="s">
        <v>1747</v>
      </c>
      <c r="C1451" s="6" t="s">
        <v>1593</v>
      </c>
    </row>
    <row r="1452" spans="1:3" ht="20.25" customHeight="1">
      <c r="A1452" s="5" t="str">
        <f>"001990"</f>
        <v>001990</v>
      </c>
      <c r="B1452" s="6" t="s">
        <v>1748</v>
      </c>
      <c r="C1452" s="6" t="s">
        <v>16</v>
      </c>
    </row>
    <row r="1453" spans="1:3" ht="20.25" customHeight="1">
      <c r="A1453" s="5" t="str">
        <f>"001991"</f>
        <v>001991</v>
      </c>
      <c r="B1453" s="6" t="s">
        <v>1749</v>
      </c>
      <c r="C1453" s="6" t="s">
        <v>16</v>
      </c>
    </row>
    <row r="1454" spans="1:3" ht="20.25" customHeight="1">
      <c r="A1454" s="5" t="str">
        <f>"001992"</f>
        <v>001992</v>
      </c>
      <c r="B1454" s="6" t="s">
        <v>1750</v>
      </c>
      <c r="C1454" s="6" t="s">
        <v>370</v>
      </c>
    </row>
    <row r="1455" spans="1:3" ht="20.25" customHeight="1">
      <c r="A1455" s="10">
        <v>1993</v>
      </c>
      <c r="B1455" s="11" t="s">
        <v>1751</v>
      </c>
      <c r="C1455" s="11" t="s">
        <v>646</v>
      </c>
    </row>
    <row r="1456" spans="1:3" ht="20.25" customHeight="1">
      <c r="A1456" s="10">
        <v>1995</v>
      </c>
      <c r="B1456" s="11" t="s">
        <v>1752</v>
      </c>
      <c r="C1456" s="11" t="s">
        <v>1753</v>
      </c>
    </row>
    <row r="1457" spans="1:3" ht="20.25" customHeight="1">
      <c r="A1457" s="5" t="str">
        <f>"001996"</f>
        <v>001996</v>
      </c>
      <c r="B1457" s="6" t="s">
        <v>1754</v>
      </c>
      <c r="C1457" s="6" t="s">
        <v>16</v>
      </c>
    </row>
    <row r="1458" spans="1:3" ht="20.25" customHeight="1">
      <c r="A1458" s="5" t="str">
        <f>"001997"</f>
        <v>001997</v>
      </c>
      <c r="B1458" s="6" t="s">
        <v>1755</v>
      </c>
      <c r="C1458" s="6" t="s">
        <v>142</v>
      </c>
    </row>
    <row r="1459" spans="1:3" ht="20.25" customHeight="1">
      <c r="A1459" s="10">
        <v>1998</v>
      </c>
      <c r="B1459" s="11" t="s">
        <v>1756</v>
      </c>
      <c r="C1459" s="11" t="s">
        <v>602</v>
      </c>
    </row>
    <row r="1460" spans="1:3" ht="20.25" customHeight="1">
      <c r="A1460" s="5" t="str">
        <f>"001999"</f>
        <v>001999</v>
      </c>
      <c r="B1460" s="6" t="s">
        <v>1757</v>
      </c>
      <c r="C1460" s="6" t="s">
        <v>48</v>
      </c>
    </row>
    <row r="1461" spans="1:3" ht="20.25" customHeight="1">
      <c r="A1461" s="5" t="str">
        <f>"002000"</f>
        <v>002000</v>
      </c>
      <c r="B1461" s="6" t="s">
        <v>1758</v>
      </c>
      <c r="C1461" s="6" t="s">
        <v>431</v>
      </c>
    </row>
    <row r="1462" spans="1:3" ht="20.25" customHeight="1">
      <c r="A1462" s="10">
        <v>2001</v>
      </c>
      <c r="B1462" s="11" t="s">
        <v>1759</v>
      </c>
      <c r="C1462" s="11" t="s">
        <v>343</v>
      </c>
    </row>
    <row r="1463" spans="1:3" ht="20.25" customHeight="1">
      <c r="A1463" s="5" t="str">
        <f>"002006"</f>
        <v>002006</v>
      </c>
      <c r="B1463" s="6" t="s">
        <v>1760</v>
      </c>
      <c r="C1463" s="6" t="s">
        <v>317</v>
      </c>
    </row>
    <row r="1464" spans="1:3" ht="20.25" customHeight="1">
      <c r="A1464" s="5" t="str">
        <f>"002008"</f>
        <v>002008</v>
      </c>
      <c r="B1464" s="6" t="s">
        <v>1761</v>
      </c>
      <c r="C1464" s="6" t="s">
        <v>277</v>
      </c>
    </row>
    <row r="1465" spans="1:3" ht="20.25" customHeight="1">
      <c r="A1465" s="5" t="str">
        <f>"002009"</f>
        <v>002009</v>
      </c>
      <c r="B1465" s="6" t="s">
        <v>1762</v>
      </c>
      <c r="C1465" s="6" t="s">
        <v>232</v>
      </c>
    </row>
    <row r="1466" spans="1:3" ht="20.25" customHeight="1">
      <c r="A1466" s="5" t="str">
        <f>"002010"</f>
        <v>002010</v>
      </c>
      <c r="B1466" s="6" t="s">
        <v>1763</v>
      </c>
      <c r="C1466" s="6" t="s">
        <v>161</v>
      </c>
    </row>
    <row r="1467" spans="1:3" ht="20.25" customHeight="1">
      <c r="A1467" s="5" t="str">
        <f>"002011"</f>
        <v>002011</v>
      </c>
      <c r="B1467" s="6" t="s">
        <v>1764</v>
      </c>
      <c r="C1467" s="6" t="s">
        <v>206</v>
      </c>
    </row>
    <row r="1468" spans="1:3" ht="20.25" customHeight="1">
      <c r="A1468" s="5" t="str">
        <f>"002013"</f>
        <v>002013</v>
      </c>
      <c r="B1468" s="6" t="s">
        <v>1765</v>
      </c>
      <c r="C1468" s="6" t="s">
        <v>319</v>
      </c>
    </row>
    <row r="1469" spans="1:3" ht="20.25" customHeight="1">
      <c r="A1469" s="28" t="s">
        <v>1766</v>
      </c>
      <c r="B1469" s="28" t="s">
        <v>1767</v>
      </c>
      <c r="C1469" s="28" t="s">
        <v>542</v>
      </c>
    </row>
    <row r="1470" spans="1:3" ht="20.25" customHeight="1">
      <c r="A1470" s="10">
        <v>2016</v>
      </c>
      <c r="B1470" s="11" t="s">
        <v>1768</v>
      </c>
      <c r="C1470" s="11" t="s">
        <v>370</v>
      </c>
    </row>
    <row r="1471" spans="1:3" ht="20.25" customHeight="1">
      <c r="A1471" s="10">
        <v>2017</v>
      </c>
      <c r="B1471" s="11" t="s">
        <v>1769</v>
      </c>
      <c r="C1471" s="11" t="s">
        <v>1770</v>
      </c>
    </row>
    <row r="1472" spans="1:3" ht="20.25" customHeight="1">
      <c r="A1472" s="10">
        <v>2018</v>
      </c>
      <c r="B1472" s="11" t="s">
        <v>1771</v>
      </c>
      <c r="C1472" s="11" t="s">
        <v>317</v>
      </c>
    </row>
    <row r="1473" spans="1:3" ht="20.25" customHeight="1">
      <c r="A1473" s="5" t="str">
        <f>"002019"</f>
        <v>002019</v>
      </c>
      <c r="B1473" s="6" t="s">
        <v>1772</v>
      </c>
      <c r="C1473" s="6" t="s">
        <v>139</v>
      </c>
    </row>
    <row r="1474" spans="1:3" ht="20.25" customHeight="1">
      <c r="A1474" s="5" t="str">
        <f>"002020"</f>
        <v>002020</v>
      </c>
      <c r="B1474" s="6" t="s">
        <v>1773</v>
      </c>
      <c r="C1474" s="6" t="s">
        <v>1159</v>
      </c>
    </row>
    <row r="1475" spans="1:3" ht="20.25" customHeight="1">
      <c r="A1475" s="10">
        <v>2022</v>
      </c>
      <c r="B1475" s="11" t="s">
        <v>1774</v>
      </c>
      <c r="C1475" s="11" t="s">
        <v>370</v>
      </c>
    </row>
    <row r="1476" spans="1:3" ht="20.25" customHeight="1">
      <c r="A1476" s="5" t="str">
        <f>"002026"</f>
        <v>002026</v>
      </c>
      <c r="B1476" s="6" t="s">
        <v>1775</v>
      </c>
      <c r="C1476" s="6" t="s">
        <v>1009</v>
      </c>
    </row>
    <row r="1477" spans="1:3" ht="20.25" customHeight="1">
      <c r="A1477" s="5" t="str">
        <f>"002028"</f>
        <v>002028</v>
      </c>
      <c r="B1477" s="6" t="s">
        <v>1776</v>
      </c>
      <c r="C1477" s="6" t="s">
        <v>415</v>
      </c>
    </row>
    <row r="1478" spans="1:3" ht="20.25" customHeight="1">
      <c r="A1478" s="10">
        <v>2029</v>
      </c>
      <c r="B1478" s="11" t="s">
        <v>1777</v>
      </c>
      <c r="C1478" s="11" t="s">
        <v>18</v>
      </c>
    </row>
    <row r="1479" spans="1:3" ht="20.25" customHeight="1">
      <c r="A1479" s="5" t="str">
        <f>"002030"</f>
        <v>002030</v>
      </c>
      <c r="B1479" s="6" t="s">
        <v>1778</v>
      </c>
      <c r="C1479" s="6" t="s">
        <v>261</v>
      </c>
    </row>
    <row r="1480" spans="1:3" ht="20.25" customHeight="1">
      <c r="A1480" s="28" t="s">
        <v>1779</v>
      </c>
      <c r="B1480" s="28" t="s">
        <v>1780</v>
      </c>
      <c r="C1480" s="28" t="s">
        <v>56</v>
      </c>
    </row>
    <row r="1481" spans="1:3" ht="20.25" customHeight="1">
      <c r="A1481" s="5" t="str">
        <f>"002036"</f>
        <v>002036</v>
      </c>
      <c r="B1481" s="6" t="s">
        <v>1781</v>
      </c>
      <c r="C1481" s="6" t="s">
        <v>412</v>
      </c>
    </row>
    <row r="1482" spans="1:3" ht="20.25" customHeight="1">
      <c r="A1482" s="10">
        <v>2038</v>
      </c>
      <c r="B1482" s="11" t="s">
        <v>1782</v>
      </c>
      <c r="C1482" s="11" t="s">
        <v>417</v>
      </c>
    </row>
    <row r="1483" spans="1:3" ht="20.25" customHeight="1">
      <c r="A1483" s="5" t="str">
        <f>"002039"</f>
        <v>002039</v>
      </c>
      <c r="B1483" s="6" t="s">
        <v>1783</v>
      </c>
      <c r="C1483" s="6" t="s">
        <v>147</v>
      </c>
    </row>
    <row r="1484" spans="1:3" ht="20.25" customHeight="1">
      <c r="A1484" s="5" t="str">
        <f>"002055"</f>
        <v>002055</v>
      </c>
      <c r="B1484" s="6" t="s">
        <v>1784</v>
      </c>
      <c r="C1484" s="6" t="s">
        <v>412</v>
      </c>
    </row>
    <row r="1485" spans="1:3" ht="20.25" customHeight="1">
      <c r="A1485" s="10">
        <v>2056</v>
      </c>
      <c r="B1485" s="11" t="s">
        <v>1785</v>
      </c>
      <c r="C1485" s="11" t="s">
        <v>412</v>
      </c>
    </row>
    <row r="1486" spans="1:3" ht="20.25" customHeight="1">
      <c r="A1486" s="5" t="str">
        <f>"002058"</f>
        <v>002058</v>
      </c>
      <c r="B1486" s="6" t="s">
        <v>1786</v>
      </c>
      <c r="C1486" s="6" t="s">
        <v>568</v>
      </c>
    </row>
    <row r="1487" spans="1:3" ht="20.25" customHeight="1">
      <c r="A1487" s="29">
        <v>2059</v>
      </c>
      <c r="B1487" s="35" t="s">
        <v>1787</v>
      </c>
      <c r="C1487" s="35" t="s">
        <v>176</v>
      </c>
    </row>
    <row r="1488" spans="1:3" ht="20.25" customHeight="1">
      <c r="A1488" s="10">
        <v>2060</v>
      </c>
      <c r="B1488" s="11" t="s">
        <v>1788</v>
      </c>
      <c r="C1488" s="11" t="s">
        <v>77</v>
      </c>
    </row>
    <row r="1489" spans="1:3" ht="20.25" customHeight="1">
      <c r="A1489" s="5" t="str">
        <f>"002061"</f>
        <v>002061</v>
      </c>
      <c r="B1489" s="6" t="s">
        <v>1789</v>
      </c>
      <c r="C1489" s="6" t="s">
        <v>10</v>
      </c>
    </row>
    <row r="1490" spans="1:3" ht="20.25" customHeight="1">
      <c r="A1490" s="5" t="str">
        <f>"002062"</f>
        <v>002062</v>
      </c>
      <c r="B1490" s="6" t="s">
        <v>1790</v>
      </c>
      <c r="C1490" s="6" t="s">
        <v>139</v>
      </c>
    </row>
    <row r="1491" spans="1:3" ht="20.25" customHeight="1">
      <c r="A1491" s="5" t="str">
        <f>"002066"</f>
        <v>002066</v>
      </c>
      <c r="B1491" s="6" t="s">
        <v>1791</v>
      </c>
      <c r="C1491" s="6" t="s">
        <v>38</v>
      </c>
    </row>
    <row r="1492" spans="1:3" ht="20.25" customHeight="1">
      <c r="A1492" s="5" t="str">
        <f>"002067"</f>
        <v>002067</v>
      </c>
      <c r="B1492" s="6" t="s">
        <v>1792</v>
      </c>
      <c r="C1492" s="6" t="s">
        <v>38</v>
      </c>
    </row>
    <row r="1493" spans="1:3" ht="20.25" customHeight="1">
      <c r="A1493" s="5" t="str">
        <f>"002068"</f>
        <v>002068</v>
      </c>
      <c r="B1493" s="6" t="s">
        <v>1793</v>
      </c>
      <c r="C1493" s="6" t="s">
        <v>811</v>
      </c>
    </row>
    <row r="1494" spans="1:3" ht="20.25" customHeight="1">
      <c r="A1494" s="5" t="str">
        <f>"002069"</f>
        <v>002069</v>
      </c>
      <c r="B1494" s="6" t="s">
        <v>1794</v>
      </c>
      <c r="C1494" s="6" t="s">
        <v>34</v>
      </c>
    </row>
    <row r="1495" spans="1:3" ht="20.25" customHeight="1">
      <c r="A1495" s="5" t="str">
        <f>"002071"</f>
        <v>002071</v>
      </c>
      <c r="B1495" s="6" t="s">
        <v>1795</v>
      </c>
      <c r="C1495" s="6" t="s">
        <v>382</v>
      </c>
    </row>
    <row r="1496" spans="1:3" ht="20.25" customHeight="1">
      <c r="A1496" s="29">
        <v>2076</v>
      </c>
      <c r="B1496" s="30" t="s">
        <v>1796</v>
      </c>
      <c r="C1496" s="30" t="s">
        <v>1646</v>
      </c>
    </row>
    <row r="1497" spans="1:3" ht="20.25" customHeight="1">
      <c r="A1497" s="5" t="str">
        <f>"002077"</f>
        <v>002077</v>
      </c>
      <c r="B1497" s="6" t="s">
        <v>1797</v>
      </c>
      <c r="C1497" s="6" t="s">
        <v>169</v>
      </c>
    </row>
    <row r="1498" spans="1:3" ht="20.25" customHeight="1">
      <c r="A1498" s="10">
        <v>2078</v>
      </c>
      <c r="B1498" s="11" t="s">
        <v>1798</v>
      </c>
      <c r="C1498" s="11" t="s">
        <v>150</v>
      </c>
    </row>
    <row r="1499" spans="1:3" ht="20.25" customHeight="1">
      <c r="A1499" s="5" t="str">
        <f>"002079"</f>
        <v>002079</v>
      </c>
      <c r="B1499" s="6" t="s">
        <v>1799</v>
      </c>
      <c r="C1499" s="6" t="s">
        <v>56</v>
      </c>
    </row>
    <row r="1500" spans="1:3" ht="20.25" customHeight="1">
      <c r="A1500" s="5" t="str">
        <f>"002080"</f>
        <v>002080</v>
      </c>
      <c r="B1500" s="6" t="s">
        <v>1800</v>
      </c>
      <c r="C1500" s="6" t="s">
        <v>56</v>
      </c>
    </row>
    <row r="1501" spans="1:3" ht="20.25" customHeight="1">
      <c r="A1501" s="5" t="str">
        <f>"002081"</f>
        <v>002081</v>
      </c>
      <c r="B1501" s="6" t="s">
        <v>1801</v>
      </c>
      <c r="C1501" s="6" t="s">
        <v>31</v>
      </c>
    </row>
    <row r="1502" spans="1:3" ht="20.25" customHeight="1">
      <c r="A1502" s="5" t="str">
        <f>"002082"</f>
        <v>002082</v>
      </c>
      <c r="B1502" s="6" t="s">
        <v>1802</v>
      </c>
      <c r="C1502" s="6" t="s">
        <v>321</v>
      </c>
    </row>
    <row r="1503" spans="1:3" ht="20.25" customHeight="1">
      <c r="A1503" s="29">
        <v>2083</v>
      </c>
      <c r="B1503" s="35" t="s">
        <v>1803</v>
      </c>
      <c r="C1503" s="35" t="s">
        <v>1125</v>
      </c>
    </row>
    <row r="1504" spans="1:3" ht="20.25" customHeight="1">
      <c r="A1504" s="5" t="str">
        <f>"002085"</f>
        <v>002085</v>
      </c>
      <c r="B1504" s="6" t="s">
        <v>1804</v>
      </c>
      <c r="C1504" s="6" t="s">
        <v>665</v>
      </c>
    </row>
    <row r="1505" spans="1:3" ht="20.25" customHeight="1">
      <c r="A1505" s="5" t="str">
        <f>"002086"</f>
        <v>002086</v>
      </c>
      <c r="B1505" s="6" t="s">
        <v>1805</v>
      </c>
      <c r="C1505" s="6" t="s">
        <v>36</v>
      </c>
    </row>
    <row r="1506" spans="1:3" ht="20.25" customHeight="1">
      <c r="A1506" s="5" t="str">
        <f>"002087"</f>
        <v>002087</v>
      </c>
      <c r="B1506" s="6" t="s">
        <v>1806</v>
      </c>
      <c r="C1506" s="6" t="s">
        <v>31</v>
      </c>
    </row>
    <row r="1507" spans="1:3" ht="20.25" customHeight="1">
      <c r="A1507" s="5" t="str">
        <f>"002088"</f>
        <v>002088</v>
      </c>
      <c r="B1507" s="6" t="s">
        <v>1807</v>
      </c>
      <c r="C1507" s="6" t="s">
        <v>321</v>
      </c>
    </row>
    <row r="1508" spans="1:3" ht="20.25" customHeight="1">
      <c r="A1508" s="5" t="str">
        <f>"002089"</f>
        <v>002089</v>
      </c>
      <c r="B1508" s="6" t="s">
        <v>1808</v>
      </c>
      <c r="C1508" s="6" t="s">
        <v>8</v>
      </c>
    </row>
    <row r="1509" spans="1:3" ht="20.25" customHeight="1">
      <c r="A1509" s="5" t="str">
        <f>"002090"</f>
        <v>002090</v>
      </c>
      <c r="B1509" s="6" t="s">
        <v>1809</v>
      </c>
      <c r="C1509" s="6" t="s">
        <v>48</v>
      </c>
    </row>
    <row r="1510" spans="1:3" ht="20.25" customHeight="1">
      <c r="A1510" s="10">
        <v>2096</v>
      </c>
      <c r="B1510" s="11" t="s">
        <v>1810</v>
      </c>
      <c r="C1510" s="11" t="s">
        <v>31</v>
      </c>
    </row>
    <row r="1511" spans="1:3" ht="20.25" customHeight="1">
      <c r="A1511" s="58">
        <v>2097</v>
      </c>
      <c r="B1511" s="35" t="s">
        <v>1811</v>
      </c>
      <c r="C1511" s="35" t="s">
        <v>1812</v>
      </c>
    </row>
    <row r="1512" spans="1:3" ht="20.25" customHeight="1">
      <c r="A1512" s="5" t="str">
        <f>"002098"</f>
        <v>002098</v>
      </c>
      <c r="B1512" s="6" t="s">
        <v>1813</v>
      </c>
      <c r="C1512" s="6" t="s">
        <v>321</v>
      </c>
    </row>
    <row r="1513" spans="1:3" ht="20.25" customHeight="1">
      <c r="A1513" s="5" t="str">
        <f>"002099"</f>
        <v>002099</v>
      </c>
      <c r="B1513" s="6" t="s">
        <v>1814</v>
      </c>
      <c r="C1513" s="6" t="s">
        <v>321</v>
      </c>
    </row>
    <row r="1514" spans="1:3" ht="20.25" customHeight="1">
      <c r="A1514" s="5" t="str">
        <f>"002100"</f>
        <v>002100</v>
      </c>
      <c r="B1514" s="6" t="s">
        <v>1815</v>
      </c>
      <c r="C1514" s="6" t="s">
        <v>8</v>
      </c>
    </row>
    <row r="1515" spans="1:3" ht="20.25" customHeight="1">
      <c r="A1515" s="5" t="str">
        <f>"002101"</f>
        <v>002101</v>
      </c>
      <c r="B1515" s="6" t="s">
        <v>1816</v>
      </c>
      <c r="C1515" s="6" t="s">
        <v>150</v>
      </c>
    </row>
    <row r="1516" spans="1:3" ht="20.25" customHeight="1">
      <c r="A1516" s="5" t="str">
        <f>"002103"</f>
        <v>002103</v>
      </c>
      <c r="B1516" s="6" t="s">
        <v>1817</v>
      </c>
      <c r="C1516" s="6" t="s">
        <v>38</v>
      </c>
    </row>
    <row r="1517" spans="1:3" ht="20.25" customHeight="1">
      <c r="A1517" s="10">
        <v>2106</v>
      </c>
      <c r="B1517" s="11" t="s">
        <v>1818</v>
      </c>
      <c r="C1517" s="11" t="s">
        <v>317</v>
      </c>
    </row>
    <row r="1518" spans="1:3" ht="20.25" customHeight="1">
      <c r="A1518" s="5" t="str">
        <f>"002108"</f>
        <v>002108</v>
      </c>
      <c r="B1518" s="6" t="s">
        <v>1819</v>
      </c>
      <c r="C1518" s="6" t="s">
        <v>74</v>
      </c>
    </row>
    <row r="1519" spans="1:3" ht="20.25" customHeight="1">
      <c r="A1519" s="10">
        <v>2109</v>
      </c>
      <c r="B1519" s="11" t="s">
        <v>1820</v>
      </c>
      <c r="C1519" s="11" t="s">
        <v>150</v>
      </c>
    </row>
    <row r="1520" spans="1:3" ht="20.25" customHeight="1">
      <c r="A1520" s="10">
        <v>2110</v>
      </c>
      <c r="B1520" s="11" t="s">
        <v>1821</v>
      </c>
      <c r="C1520" s="11" t="s">
        <v>31</v>
      </c>
    </row>
    <row r="1521" spans="1:3" ht="20.25" customHeight="1">
      <c r="A1521" s="5" t="str">
        <f>"002111"</f>
        <v>002111</v>
      </c>
      <c r="B1521" s="6" t="s">
        <v>1822</v>
      </c>
      <c r="C1521" s="6" t="s">
        <v>38</v>
      </c>
    </row>
    <row r="1522" spans="1:3" ht="20.25" customHeight="1">
      <c r="A1522" s="5" t="str">
        <f>"002112"</f>
        <v>002112</v>
      </c>
      <c r="B1522" s="6" t="s">
        <v>1823</v>
      </c>
      <c r="C1522" s="6" t="s">
        <v>317</v>
      </c>
    </row>
    <row r="1523" spans="1:3" ht="20.25" customHeight="1">
      <c r="A1523" s="58">
        <v>2113</v>
      </c>
      <c r="B1523" s="35" t="s">
        <v>1824</v>
      </c>
      <c r="C1523" s="35" t="s">
        <v>187</v>
      </c>
    </row>
    <row r="1524" spans="1:3" ht="20.25" customHeight="1">
      <c r="A1524" s="28" t="s">
        <v>1825</v>
      </c>
      <c r="B1524" s="28" t="s">
        <v>1826</v>
      </c>
      <c r="C1524" s="28" t="s">
        <v>1827</v>
      </c>
    </row>
    <row r="1525" spans="1:3" ht="20.25" customHeight="1">
      <c r="A1525" s="5" t="str">
        <f>"002117"</f>
        <v>002117</v>
      </c>
      <c r="B1525" s="6" t="s">
        <v>1828</v>
      </c>
      <c r="C1525" s="6" t="s">
        <v>206</v>
      </c>
    </row>
    <row r="1526" spans="1:3" ht="20.25" customHeight="1">
      <c r="A1526" s="5" t="str">
        <f>"002118"</f>
        <v>002118</v>
      </c>
      <c r="B1526" s="6" t="s">
        <v>1829</v>
      </c>
      <c r="C1526" s="6" t="s">
        <v>34</v>
      </c>
    </row>
    <row r="1527" spans="1:3" ht="20.25" customHeight="1">
      <c r="A1527" s="5" t="str">
        <f>"002119"</f>
        <v>002119</v>
      </c>
      <c r="B1527" s="6" t="s">
        <v>1830</v>
      </c>
      <c r="C1527" s="6" t="s">
        <v>10</v>
      </c>
    </row>
    <row r="1528" spans="1:3" ht="20.25" customHeight="1">
      <c r="A1528" s="5" t="str">
        <f>"002123"</f>
        <v>002123</v>
      </c>
      <c r="B1528" s="6" t="s">
        <v>1831</v>
      </c>
      <c r="C1528" s="6" t="s">
        <v>415</v>
      </c>
    </row>
    <row r="1529" spans="1:3" ht="20.25" customHeight="1">
      <c r="A1529" s="5" t="str">
        <f>"002126"</f>
        <v>002126</v>
      </c>
      <c r="B1529" s="6" t="s">
        <v>1832</v>
      </c>
      <c r="C1529" s="6" t="s">
        <v>139</v>
      </c>
    </row>
    <row r="1530" spans="1:3" ht="20.25" customHeight="1">
      <c r="A1530" s="5" t="str">
        <f>"002128"</f>
        <v>002128</v>
      </c>
      <c r="B1530" s="6" t="s">
        <v>1833</v>
      </c>
      <c r="C1530" s="6" t="s">
        <v>139</v>
      </c>
    </row>
    <row r="1531" spans="1:3" ht="20.25" customHeight="1">
      <c r="A1531" s="10">
        <v>2129</v>
      </c>
      <c r="B1531" s="11" t="s">
        <v>1834</v>
      </c>
      <c r="C1531" s="11" t="s">
        <v>1835</v>
      </c>
    </row>
    <row r="1532" spans="1:3" ht="20.25" customHeight="1">
      <c r="A1532" s="15">
        <v>2130</v>
      </c>
      <c r="B1532" s="16" t="s">
        <v>1836</v>
      </c>
      <c r="C1532" s="16" t="s">
        <v>10</v>
      </c>
    </row>
    <row r="1533" spans="1:3" ht="20.25" customHeight="1">
      <c r="A1533" s="5" t="str">
        <f>"002132"</f>
        <v>002132</v>
      </c>
      <c r="B1533" s="6" t="s">
        <v>1837</v>
      </c>
      <c r="C1533" s="6" t="s">
        <v>147</v>
      </c>
    </row>
    <row r="1534" spans="1:3" ht="20.25" customHeight="1">
      <c r="A1534" s="5" t="str">
        <f>"002133"</f>
        <v>002133</v>
      </c>
      <c r="B1534" s="6" t="s">
        <v>1838</v>
      </c>
      <c r="C1534" s="6" t="s">
        <v>1037</v>
      </c>
    </row>
    <row r="1535" spans="1:3" ht="20.25" customHeight="1">
      <c r="A1535" s="5" t="str">
        <f>"002136"</f>
        <v>002136</v>
      </c>
      <c r="B1535" s="6" t="s">
        <v>1839</v>
      </c>
      <c r="C1535" s="6" t="s">
        <v>38</v>
      </c>
    </row>
    <row r="1536" spans="1:3" ht="20.25" customHeight="1">
      <c r="A1536" s="10">
        <v>2138</v>
      </c>
      <c r="B1536" s="11" t="s">
        <v>1840</v>
      </c>
      <c r="C1536" s="11" t="s">
        <v>59</v>
      </c>
    </row>
    <row r="1537" spans="1:3" ht="20.25" customHeight="1">
      <c r="A1537" s="5" t="str">
        <f>"002139"</f>
        <v>002139</v>
      </c>
      <c r="B1537" s="6" t="s">
        <v>1841</v>
      </c>
      <c r="C1537" s="6" t="s">
        <v>412</v>
      </c>
    </row>
    <row r="1538" spans="1:3" ht="20.25" customHeight="1">
      <c r="A1538" s="5" t="str">
        <f>"002155"</f>
        <v>002155</v>
      </c>
      <c r="B1538" s="6" t="s">
        <v>1842</v>
      </c>
      <c r="C1538" s="6" t="s">
        <v>8</v>
      </c>
    </row>
    <row r="1539" spans="1:3" ht="20.25" customHeight="1">
      <c r="A1539" s="5" t="str">
        <f>"002156"</f>
        <v>002156</v>
      </c>
      <c r="B1539" s="6" t="s">
        <v>1843</v>
      </c>
      <c r="C1539" s="6" t="s">
        <v>38</v>
      </c>
    </row>
    <row r="1540" spans="1:3" ht="20.25" customHeight="1">
      <c r="A1540" s="5" t="str">
        <f>"002158"</f>
        <v>002158</v>
      </c>
      <c r="B1540" s="6" t="s">
        <v>1844</v>
      </c>
      <c r="C1540" s="6" t="s">
        <v>97</v>
      </c>
    </row>
    <row r="1541" spans="1:3" ht="20.25" customHeight="1">
      <c r="A1541" s="5" t="str">
        <f>"002159"</f>
        <v>002159</v>
      </c>
      <c r="B1541" s="6" t="s">
        <v>1845</v>
      </c>
      <c r="C1541" s="6" t="s">
        <v>31</v>
      </c>
    </row>
    <row r="1542" spans="1:3" ht="20.25" customHeight="1">
      <c r="A1542" s="5" t="str">
        <f>"002160"</f>
        <v>002160</v>
      </c>
      <c r="B1542" s="6" t="s">
        <v>1846</v>
      </c>
      <c r="C1542" s="6" t="s">
        <v>285</v>
      </c>
    </row>
    <row r="1543" spans="1:3" ht="20.25" customHeight="1">
      <c r="A1543" s="31">
        <v>2161</v>
      </c>
      <c r="B1543" s="12" t="s">
        <v>1847</v>
      </c>
      <c r="C1543" s="12" t="s">
        <v>317</v>
      </c>
    </row>
    <row r="1544" spans="1:3" ht="20.25" customHeight="1">
      <c r="A1544" s="5" t="str">
        <f>"002162"</f>
        <v>002162</v>
      </c>
      <c r="B1544" s="6" t="s">
        <v>1848</v>
      </c>
      <c r="C1544" s="6" t="s">
        <v>38</v>
      </c>
    </row>
    <row r="1545" spans="1:3" ht="20.25" customHeight="1">
      <c r="A1545" s="5" t="str">
        <f>"002163"</f>
        <v>002163</v>
      </c>
      <c r="B1545" s="6" t="s">
        <v>1849</v>
      </c>
      <c r="C1545" s="6" t="s">
        <v>230</v>
      </c>
    </row>
    <row r="1546" spans="1:3" ht="20.25" customHeight="1">
      <c r="A1546" s="5" t="str">
        <f>"002165"</f>
        <v>002165</v>
      </c>
      <c r="B1546" s="6" t="s">
        <v>1850</v>
      </c>
      <c r="C1546" s="6" t="s">
        <v>213</v>
      </c>
    </row>
    <row r="1547" spans="1:3" ht="20.25" customHeight="1">
      <c r="A1547" s="5" t="str">
        <f>"002166"</f>
        <v>002166</v>
      </c>
      <c r="B1547" s="6" t="s">
        <v>1851</v>
      </c>
      <c r="C1547" s="6" t="s">
        <v>10</v>
      </c>
    </row>
    <row r="1548" spans="1:3" ht="20.25" customHeight="1">
      <c r="A1548" s="31">
        <v>2167</v>
      </c>
      <c r="B1548" s="12" t="s">
        <v>1852</v>
      </c>
      <c r="C1548" s="12" t="s">
        <v>213</v>
      </c>
    </row>
    <row r="1549" spans="1:3" ht="20.25" customHeight="1">
      <c r="A1549" s="31">
        <v>2168</v>
      </c>
      <c r="B1549" s="12" t="s">
        <v>1853</v>
      </c>
      <c r="C1549" s="12" t="s">
        <v>147</v>
      </c>
    </row>
    <row r="1550" spans="1:3" ht="20.25" customHeight="1">
      <c r="A1550" s="5" t="str">
        <f>"002169"</f>
        <v>002169</v>
      </c>
      <c r="B1550" s="6" t="s">
        <v>1854</v>
      </c>
      <c r="C1550" s="6" t="s">
        <v>412</v>
      </c>
    </row>
    <row r="1551" spans="1:3" ht="20.25" customHeight="1">
      <c r="A1551" s="58">
        <v>2171</v>
      </c>
      <c r="B1551" s="35" t="s">
        <v>1855</v>
      </c>
      <c r="C1551" s="35" t="s">
        <v>10</v>
      </c>
    </row>
    <row r="1552" spans="1:3" ht="20.25" customHeight="1">
      <c r="A1552" s="121" t="s">
        <v>1856</v>
      </c>
      <c r="B1552" s="48" t="s">
        <v>1857</v>
      </c>
      <c r="C1552" s="48" t="s">
        <v>1858</v>
      </c>
    </row>
    <row r="1553" spans="1:3" ht="20.25" customHeight="1">
      <c r="A1553" s="31">
        <v>2176</v>
      </c>
      <c r="B1553" s="12" t="s">
        <v>1859</v>
      </c>
      <c r="C1553" s="12" t="s">
        <v>10</v>
      </c>
    </row>
    <row r="1554" spans="1:3" ht="20.25" customHeight="1">
      <c r="A1554" s="5" t="str">
        <f>"002177"</f>
        <v>002177</v>
      </c>
      <c r="B1554" s="6" t="s">
        <v>1860</v>
      </c>
      <c r="C1554" s="6" t="s">
        <v>10</v>
      </c>
    </row>
    <row r="1555" spans="1:3" ht="20.25" customHeight="1">
      <c r="A1555" s="31">
        <v>2178</v>
      </c>
      <c r="B1555" s="12" t="s">
        <v>1861</v>
      </c>
      <c r="C1555" s="12" t="s">
        <v>1753</v>
      </c>
    </row>
    <row r="1556" spans="1:3" ht="20.25" customHeight="1">
      <c r="A1556" s="5" t="str">
        <f>"002179"</f>
        <v>002179</v>
      </c>
      <c r="B1556" s="6" t="s">
        <v>1862</v>
      </c>
      <c r="C1556" s="6" t="s">
        <v>169</v>
      </c>
    </row>
    <row r="1557" spans="1:3" ht="20.25" customHeight="1">
      <c r="A1557" s="5" t="str">
        <f>"002180"</f>
        <v>002180</v>
      </c>
      <c r="B1557" s="6" t="s">
        <v>1863</v>
      </c>
      <c r="C1557" s="6" t="s">
        <v>244</v>
      </c>
    </row>
    <row r="1558" spans="1:3" ht="20.25" customHeight="1">
      <c r="A1558" s="5" t="str">
        <f>"002181"</f>
        <v>002181</v>
      </c>
      <c r="B1558" s="6" t="s">
        <v>1864</v>
      </c>
      <c r="C1558" s="6" t="s">
        <v>56</v>
      </c>
    </row>
    <row r="1559" spans="1:3" ht="20.25" customHeight="1">
      <c r="A1559" s="63">
        <v>2182</v>
      </c>
      <c r="B1559" s="64" t="s">
        <v>1865</v>
      </c>
      <c r="C1559" s="64" t="s">
        <v>1646</v>
      </c>
    </row>
    <row r="1560" spans="1:3" ht="20.25" customHeight="1">
      <c r="A1560" s="5" t="str">
        <f>"002183"</f>
        <v>002183</v>
      </c>
      <c r="B1560" s="6" t="s">
        <v>1866</v>
      </c>
      <c r="C1560" s="6" t="s">
        <v>147</v>
      </c>
    </row>
    <row r="1561" spans="1:3" ht="20.25" customHeight="1">
      <c r="A1561" s="29">
        <v>2185</v>
      </c>
      <c r="B1561" s="35" t="s">
        <v>1867</v>
      </c>
      <c r="C1561" s="35" t="s">
        <v>1668</v>
      </c>
    </row>
    <row r="1562" spans="1:3" ht="20.25" customHeight="1">
      <c r="A1562" s="5" t="str">
        <f>"002186"</f>
        <v>002186</v>
      </c>
      <c r="B1562" s="6" t="s">
        <v>1868</v>
      </c>
      <c r="C1562" s="6" t="s">
        <v>1869</v>
      </c>
    </row>
    <row r="1563" spans="1:3" ht="20.25" customHeight="1">
      <c r="A1563" s="5" t="str">
        <f>"002187"</f>
        <v>002187</v>
      </c>
      <c r="B1563" s="6" t="s">
        <v>1870</v>
      </c>
      <c r="C1563" s="6" t="s">
        <v>232</v>
      </c>
    </row>
    <row r="1564" spans="1:3" ht="20.25" customHeight="1">
      <c r="A1564" s="5" t="str">
        <f>"002188"</f>
        <v>002188</v>
      </c>
      <c r="B1564" s="6" t="s">
        <v>1871</v>
      </c>
      <c r="C1564" s="6" t="s">
        <v>8</v>
      </c>
    </row>
    <row r="1565" spans="1:3" ht="20.25" customHeight="1">
      <c r="A1565" s="5" t="str">
        <f>"002189"</f>
        <v>002189</v>
      </c>
      <c r="B1565" s="6" t="s">
        <v>1872</v>
      </c>
      <c r="C1565" s="6" t="s">
        <v>1873</v>
      </c>
    </row>
    <row r="1566" spans="1:3" ht="20.25" customHeight="1">
      <c r="A1566" s="5" t="str">
        <f>"002191"</f>
        <v>002191</v>
      </c>
      <c r="B1566" s="6" t="s">
        <v>1874</v>
      </c>
      <c r="C1566" s="6" t="s">
        <v>1037</v>
      </c>
    </row>
    <row r="1567" spans="1:3" ht="20.25" customHeight="1">
      <c r="A1567" s="5" t="str">
        <f>"002196"</f>
        <v>002196</v>
      </c>
      <c r="B1567" s="6" t="s">
        <v>1875</v>
      </c>
      <c r="C1567" s="6" t="s">
        <v>1054</v>
      </c>
    </row>
    <row r="1568" spans="1:3" ht="20.25" customHeight="1">
      <c r="A1568" s="39" t="s">
        <v>1876</v>
      </c>
      <c r="B1568" s="39" t="s">
        <v>1877</v>
      </c>
      <c r="C1568" s="39" t="s">
        <v>340</v>
      </c>
    </row>
    <row r="1569" spans="1:3" ht="20.25" customHeight="1">
      <c r="A1569" s="31">
        <v>2198</v>
      </c>
      <c r="B1569" s="12" t="s">
        <v>1878</v>
      </c>
      <c r="C1569" s="12" t="s">
        <v>97</v>
      </c>
    </row>
    <row r="1570" spans="1:3" ht="20.25" customHeight="1">
      <c r="A1570" s="5" t="str">
        <f>"002199"</f>
        <v>002199</v>
      </c>
      <c r="B1570" s="6" t="s">
        <v>1879</v>
      </c>
      <c r="C1570" s="6" t="s">
        <v>20</v>
      </c>
    </row>
    <row r="1571" spans="1:3" ht="20.25" customHeight="1">
      <c r="A1571" s="5" t="str">
        <f>"002202"</f>
        <v>002202</v>
      </c>
      <c r="B1571" s="6" t="s">
        <v>1880</v>
      </c>
      <c r="C1571" s="6" t="s">
        <v>157</v>
      </c>
    </row>
    <row r="1572" spans="1:3" ht="20.25" customHeight="1">
      <c r="A1572" s="31">
        <v>2206</v>
      </c>
      <c r="B1572" s="12" t="s">
        <v>1881</v>
      </c>
      <c r="C1572" s="12" t="s">
        <v>38</v>
      </c>
    </row>
    <row r="1573" spans="1:3" ht="20.25" customHeight="1">
      <c r="A1573" s="5" t="str">
        <f>"002207"</f>
        <v>002207</v>
      </c>
      <c r="B1573" s="6" t="s">
        <v>1882</v>
      </c>
      <c r="C1573" s="6" t="s">
        <v>473</v>
      </c>
    </row>
    <row r="1574" spans="1:3" ht="20.25" customHeight="1">
      <c r="A1574" s="5" t="str">
        <f>"002208"</f>
        <v>002208</v>
      </c>
      <c r="B1574" s="6" t="s">
        <v>1883</v>
      </c>
      <c r="C1574" s="6" t="s">
        <v>147</v>
      </c>
    </row>
    <row r="1575" spans="1:3" ht="20.25" customHeight="1">
      <c r="A1575" s="5" t="str">
        <f>"002209"</f>
        <v>002209</v>
      </c>
      <c r="B1575" s="6" t="s">
        <v>1884</v>
      </c>
      <c r="C1575" s="6" t="s">
        <v>10</v>
      </c>
    </row>
    <row r="1576" spans="1:3" ht="20.25" customHeight="1">
      <c r="A1576" s="5" t="str">
        <f>"002210"</f>
        <v>002210</v>
      </c>
      <c r="B1576" s="6" t="s">
        <v>1885</v>
      </c>
      <c r="C1576" s="6" t="s">
        <v>69</v>
      </c>
    </row>
    <row r="1577" spans="1:3" ht="20.25" customHeight="1">
      <c r="A1577" s="5" t="str">
        <f>"002211"</f>
        <v>002211</v>
      </c>
      <c r="B1577" s="6" t="s">
        <v>1886</v>
      </c>
      <c r="C1577" s="6" t="s">
        <v>232</v>
      </c>
    </row>
    <row r="1578" spans="1:3" ht="20.25" customHeight="1">
      <c r="A1578" s="5" t="str">
        <f>"002215"</f>
        <v>002215</v>
      </c>
      <c r="B1578" s="6" t="s">
        <v>1887</v>
      </c>
      <c r="C1578" s="6" t="s">
        <v>206</v>
      </c>
    </row>
    <row r="1579" spans="1:3" ht="20.25" customHeight="1">
      <c r="A1579" s="5" t="str">
        <f>"002216"</f>
        <v>002216</v>
      </c>
      <c r="B1579" s="6" t="s">
        <v>1888</v>
      </c>
      <c r="C1579" s="6" t="s">
        <v>629</v>
      </c>
    </row>
    <row r="1580" spans="1:3" ht="20.25" customHeight="1">
      <c r="A1580" s="5" t="str">
        <f>"002217"</f>
        <v>002217</v>
      </c>
      <c r="B1580" s="6" t="s">
        <v>1889</v>
      </c>
      <c r="C1580" s="6" t="s">
        <v>206</v>
      </c>
    </row>
    <row r="1581" spans="1:3" ht="20.25" customHeight="1">
      <c r="A1581" s="5" t="str">
        <f>"002218"</f>
        <v>002218</v>
      </c>
      <c r="B1581" s="6" t="s">
        <v>1890</v>
      </c>
      <c r="C1581" s="6" t="s">
        <v>354</v>
      </c>
    </row>
    <row r="1582" spans="1:3" ht="20.25" customHeight="1">
      <c r="A1582" s="5" t="str">
        <f>"002219"</f>
        <v>002219</v>
      </c>
      <c r="B1582" s="6" t="s">
        <v>1891</v>
      </c>
      <c r="C1582" s="6" t="s">
        <v>1892</v>
      </c>
    </row>
    <row r="1583" spans="1:3" ht="20.25" customHeight="1">
      <c r="A1583" s="5" t="str">
        <f>"002221"</f>
        <v>002221</v>
      </c>
      <c r="B1583" s="6" t="s">
        <v>1893</v>
      </c>
      <c r="C1583" s="6" t="s">
        <v>51</v>
      </c>
    </row>
    <row r="1584" spans="1:3" ht="20.25" customHeight="1">
      <c r="A1584" s="31">
        <v>2222</v>
      </c>
      <c r="B1584" s="12" t="s">
        <v>1894</v>
      </c>
      <c r="C1584" s="12" t="s">
        <v>1357</v>
      </c>
    </row>
    <row r="1585" spans="1:3" ht="20.25" customHeight="1">
      <c r="A1585" s="5" t="str">
        <f>"002223"</f>
        <v>002223</v>
      </c>
      <c r="B1585" s="6" t="s">
        <v>1895</v>
      </c>
      <c r="C1585" s="6" t="s">
        <v>321</v>
      </c>
    </row>
    <row r="1586" spans="1:3" ht="20.25" customHeight="1">
      <c r="A1586" s="10">
        <v>2225</v>
      </c>
      <c r="B1586" s="11" t="s">
        <v>1896</v>
      </c>
      <c r="C1586" s="11" t="s">
        <v>663</v>
      </c>
    </row>
    <row r="1587" spans="1:3" ht="20.25" customHeight="1">
      <c r="A1587" s="5" t="str">
        <f>"002226"</f>
        <v>002226</v>
      </c>
      <c r="B1587" s="6" t="s">
        <v>1897</v>
      </c>
      <c r="C1587" s="6" t="s">
        <v>331</v>
      </c>
    </row>
    <row r="1588" spans="1:3" ht="20.25" customHeight="1">
      <c r="A1588" s="5" t="str">
        <f>"002228"</f>
        <v>002228</v>
      </c>
      <c r="B1588" s="6" t="s">
        <v>1898</v>
      </c>
      <c r="C1588" s="6" t="s">
        <v>94</v>
      </c>
    </row>
    <row r="1589" spans="1:3" ht="20.25" customHeight="1">
      <c r="A1589" s="5" t="str">
        <f>"002229"</f>
        <v>002229</v>
      </c>
      <c r="B1589" s="6" t="s">
        <v>1899</v>
      </c>
      <c r="C1589" s="6" t="s">
        <v>94</v>
      </c>
    </row>
    <row r="1590" spans="1:3" ht="20.25" customHeight="1">
      <c r="A1590" s="5" t="str">
        <f>"002230"</f>
        <v>002230</v>
      </c>
      <c r="B1590" s="6" t="s">
        <v>1900</v>
      </c>
      <c r="C1590" s="6" t="s">
        <v>317</v>
      </c>
    </row>
    <row r="1591" spans="1:3" ht="20.25" customHeight="1">
      <c r="A1591" s="31">
        <v>2236</v>
      </c>
      <c r="B1591" s="12" t="s">
        <v>1901</v>
      </c>
      <c r="C1591" s="12" t="s">
        <v>1357</v>
      </c>
    </row>
    <row r="1592" spans="1:3" ht="20.25" customHeight="1">
      <c r="A1592" s="5" t="str">
        <f>"002238"</f>
        <v>002238</v>
      </c>
      <c r="B1592" s="6" t="s">
        <v>1902</v>
      </c>
      <c r="C1592" s="6" t="s">
        <v>31</v>
      </c>
    </row>
    <row r="1593" spans="1:3" ht="20.25" customHeight="1">
      <c r="A1593" s="58">
        <v>2239</v>
      </c>
      <c r="B1593" s="35" t="s">
        <v>1903</v>
      </c>
      <c r="C1593" s="40" t="s">
        <v>147</v>
      </c>
    </row>
    <row r="1594" spans="1:3" ht="20.25" customHeight="1">
      <c r="A1594" s="58">
        <v>2256</v>
      </c>
      <c r="B1594" s="35" t="s">
        <v>1904</v>
      </c>
      <c r="C1594" s="35" t="s">
        <v>161</v>
      </c>
    </row>
    <row r="1595" spans="1:3" ht="20.25" customHeight="1">
      <c r="A1595" s="5" t="str">
        <f>"002258"</f>
        <v>002258</v>
      </c>
      <c r="B1595" s="6" t="s">
        <v>1905</v>
      </c>
      <c r="C1595" s="6" t="s">
        <v>317</v>
      </c>
    </row>
    <row r="1596" spans="1:3" ht="20.25" customHeight="1">
      <c r="A1596" s="5" t="str">
        <f>"002259"</f>
        <v>002259</v>
      </c>
      <c r="B1596" s="6" t="s">
        <v>1906</v>
      </c>
      <c r="C1596" s="6" t="s">
        <v>147</v>
      </c>
    </row>
    <row r="1597" spans="1:3" ht="20.25" customHeight="1">
      <c r="A1597" s="29">
        <v>2260</v>
      </c>
      <c r="B1597" s="35" t="s">
        <v>1907</v>
      </c>
      <c r="C1597" s="35" t="s">
        <v>161</v>
      </c>
    </row>
    <row r="1598" spans="1:3" ht="20.25" customHeight="1">
      <c r="A1598" s="5" t="str">
        <f>"002261"</f>
        <v>002261</v>
      </c>
      <c r="B1598" s="6" t="s">
        <v>1908</v>
      </c>
      <c r="C1598" s="6" t="s">
        <v>285</v>
      </c>
    </row>
    <row r="1599" spans="1:3" ht="20.25" customHeight="1">
      <c r="A1599" s="5" t="str">
        <f>"002262"</f>
        <v>002262</v>
      </c>
      <c r="B1599" s="6" t="s">
        <v>1909</v>
      </c>
      <c r="C1599" s="6" t="s">
        <v>268</v>
      </c>
    </row>
    <row r="1600" spans="1:3" ht="20.25" customHeight="1">
      <c r="A1600" s="5" t="str">
        <f>"002263"</f>
        <v>002263</v>
      </c>
      <c r="B1600" s="6" t="s">
        <v>1910</v>
      </c>
      <c r="C1600" s="6" t="s">
        <v>429</v>
      </c>
    </row>
    <row r="1601" spans="1:3" ht="20.25" customHeight="1">
      <c r="A1601" s="39" t="s">
        <v>1911</v>
      </c>
      <c r="B1601" s="39" t="s">
        <v>1912</v>
      </c>
      <c r="C1601" s="39" t="s">
        <v>1913</v>
      </c>
    </row>
    <row r="1602" spans="1:3" ht="20.25" customHeight="1">
      <c r="A1602" s="5" t="str">
        <f>"002266"</f>
        <v>002266</v>
      </c>
      <c r="B1602" s="6" t="s">
        <v>1914</v>
      </c>
      <c r="C1602" s="6" t="s">
        <v>695</v>
      </c>
    </row>
    <row r="1603" spans="1:3" ht="20.25" customHeight="1">
      <c r="A1603" s="15">
        <v>2267</v>
      </c>
      <c r="B1603" s="65" t="s">
        <v>1915</v>
      </c>
      <c r="C1603" s="65" t="s">
        <v>161</v>
      </c>
    </row>
    <row r="1604" spans="1:3" ht="20.25" customHeight="1">
      <c r="A1604" s="29">
        <v>2268</v>
      </c>
      <c r="B1604" s="35" t="s">
        <v>1916</v>
      </c>
      <c r="C1604" s="35" t="s">
        <v>161</v>
      </c>
    </row>
    <row r="1605" spans="1:3" ht="20.25" customHeight="1">
      <c r="A1605" s="5" t="str">
        <f>"002269"</f>
        <v>002269</v>
      </c>
      <c r="B1605" s="6" t="s">
        <v>1917</v>
      </c>
      <c r="C1605" s="6" t="s">
        <v>429</v>
      </c>
    </row>
    <row r="1606" spans="1:3" ht="20.25" customHeight="1">
      <c r="A1606" s="28" t="s">
        <v>1918</v>
      </c>
      <c r="B1606" s="28" t="s">
        <v>1919</v>
      </c>
      <c r="C1606" s="28" t="s">
        <v>187</v>
      </c>
    </row>
    <row r="1607" spans="1:3" ht="20.25" customHeight="1">
      <c r="A1607" s="5" t="str">
        <f>"002273"</f>
        <v>002273</v>
      </c>
      <c r="B1607" s="6" t="s">
        <v>1920</v>
      </c>
      <c r="C1607" s="6" t="s">
        <v>16</v>
      </c>
    </row>
    <row r="1608" spans="1:3" ht="20.25" customHeight="1">
      <c r="A1608" s="10">
        <v>2276</v>
      </c>
      <c r="B1608" s="11" t="s">
        <v>1921</v>
      </c>
      <c r="C1608" s="11" t="s">
        <v>1922</v>
      </c>
    </row>
    <row r="1609" spans="1:3" ht="20.25" customHeight="1">
      <c r="A1609" s="5" t="str">
        <f>"002277"</f>
        <v>002277</v>
      </c>
      <c r="B1609" s="6" t="s">
        <v>1923</v>
      </c>
      <c r="C1609" s="6" t="s">
        <v>74</v>
      </c>
    </row>
    <row r="1610" spans="1:3" ht="20.25" customHeight="1">
      <c r="A1610" s="5" t="str">
        <f>"002278"</f>
        <v>002278</v>
      </c>
      <c r="B1610" s="6" t="s">
        <v>1924</v>
      </c>
      <c r="C1610" s="6" t="s">
        <v>38</v>
      </c>
    </row>
    <row r="1611" spans="1:3" ht="20.25" customHeight="1">
      <c r="A1611" s="10">
        <v>2279</v>
      </c>
      <c r="B1611" s="11" t="s">
        <v>1925</v>
      </c>
      <c r="C1611" s="11" t="s">
        <v>1922</v>
      </c>
    </row>
    <row r="1612" spans="1:3" ht="20.25" customHeight="1">
      <c r="A1612" s="5" t="str">
        <f>"002280"</f>
        <v>002280</v>
      </c>
      <c r="B1612" s="6" t="s">
        <v>1926</v>
      </c>
      <c r="C1612" s="6" t="s">
        <v>10</v>
      </c>
    </row>
    <row r="1613" spans="1:3" ht="20.25" customHeight="1">
      <c r="A1613" s="10">
        <v>2281</v>
      </c>
      <c r="B1613" s="11" t="s">
        <v>1927</v>
      </c>
      <c r="C1613" s="11" t="s">
        <v>1327</v>
      </c>
    </row>
    <row r="1614" spans="1:3" ht="20.25" customHeight="1">
      <c r="A1614" s="5" t="str">
        <f>"002282"</f>
        <v>002282</v>
      </c>
      <c r="B1614" s="6" t="s">
        <v>1928</v>
      </c>
      <c r="C1614" s="6" t="s">
        <v>74</v>
      </c>
    </row>
    <row r="1615" spans="1:3" ht="20.25" customHeight="1">
      <c r="A1615" s="5" t="str">
        <f>"002283"</f>
        <v>002283</v>
      </c>
      <c r="B1615" s="6" t="s">
        <v>1929</v>
      </c>
      <c r="C1615" s="6" t="s">
        <v>277</v>
      </c>
    </row>
    <row r="1616" spans="1:3" ht="20.25" customHeight="1">
      <c r="A1616" s="10">
        <v>2285</v>
      </c>
      <c r="B1616" s="11" t="s">
        <v>1930</v>
      </c>
      <c r="C1616" s="11" t="s">
        <v>169</v>
      </c>
    </row>
    <row r="1617" spans="1:3" ht="20.25" customHeight="1">
      <c r="A1617" s="5" t="str">
        <f>"002286"</f>
        <v>002286</v>
      </c>
      <c r="B1617" s="6" t="s">
        <v>1931</v>
      </c>
      <c r="C1617" s="6" t="s">
        <v>12</v>
      </c>
    </row>
    <row r="1618" spans="1:3" ht="20.25" customHeight="1">
      <c r="A1618" s="5" t="str">
        <f>"002287"</f>
        <v>002287</v>
      </c>
      <c r="B1618" s="6" t="s">
        <v>1932</v>
      </c>
      <c r="C1618" s="6" t="s">
        <v>40</v>
      </c>
    </row>
    <row r="1619" spans="1:3" ht="20.25" customHeight="1">
      <c r="A1619" s="5" t="str">
        <f>"002288"</f>
        <v>002288</v>
      </c>
      <c r="B1619" s="6" t="s">
        <v>1933</v>
      </c>
      <c r="C1619" s="6" t="s">
        <v>293</v>
      </c>
    </row>
    <row r="1620" spans="1:3" ht="20.25" customHeight="1">
      <c r="A1620" s="5" t="str">
        <f>"002289"</f>
        <v>002289</v>
      </c>
      <c r="B1620" s="6" t="s">
        <v>1934</v>
      </c>
      <c r="C1620" s="6" t="s">
        <v>185</v>
      </c>
    </row>
    <row r="1621" spans="1:3" ht="20.25" customHeight="1">
      <c r="A1621" s="10">
        <v>2290</v>
      </c>
      <c r="B1621" s="11" t="s">
        <v>1935</v>
      </c>
      <c r="C1621" s="11" t="s">
        <v>1936</v>
      </c>
    </row>
    <row r="1622" spans="1:3" ht="20.25" customHeight="1">
      <c r="A1622" s="5" t="str">
        <f>"002295"</f>
        <v>002295</v>
      </c>
      <c r="B1622" s="6" t="s">
        <v>1937</v>
      </c>
      <c r="C1622" s="6" t="s">
        <v>10</v>
      </c>
    </row>
    <row r="1623" spans="1:3" ht="20.25" customHeight="1">
      <c r="A1623" s="5" t="str">
        <f>"002296"</f>
        <v>002296</v>
      </c>
      <c r="B1623" s="6" t="s">
        <v>1938</v>
      </c>
      <c r="C1623" s="6" t="s">
        <v>185</v>
      </c>
    </row>
    <row r="1624" spans="1:3" ht="20.25" customHeight="1">
      <c r="A1624" s="10">
        <v>2298</v>
      </c>
      <c r="B1624" s="11" t="s">
        <v>1939</v>
      </c>
      <c r="C1624" s="11" t="s">
        <v>133</v>
      </c>
    </row>
    <row r="1625" spans="1:3" ht="20.25" customHeight="1">
      <c r="A1625" s="5" t="str">
        <f>"002299"</f>
        <v>002299</v>
      </c>
      <c r="B1625" s="6" t="s">
        <v>1940</v>
      </c>
      <c r="C1625" s="6" t="s">
        <v>31</v>
      </c>
    </row>
    <row r="1626" spans="1:3" ht="20.25" customHeight="1">
      <c r="A1626" s="5" t="str">
        <f>"002300"</f>
        <v>002300</v>
      </c>
      <c r="B1626" s="6" t="s">
        <v>1941</v>
      </c>
      <c r="C1626" s="6" t="s">
        <v>8</v>
      </c>
    </row>
    <row r="1627" spans="1:3" ht="20.25" customHeight="1">
      <c r="A1627" s="39" t="s">
        <v>1942</v>
      </c>
      <c r="B1627" s="39" t="s">
        <v>1943</v>
      </c>
      <c r="C1627" s="39" t="s">
        <v>4</v>
      </c>
    </row>
    <row r="1628" spans="1:3" ht="20.25" customHeight="1">
      <c r="A1628" s="5" t="str">
        <f>"002306"</f>
        <v>002306</v>
      </c>
      <c r="B1628" s="6" t="s">
        <v>1944</v>
      </c>
      <c r="C1628" s="6" t="s">
        <v>150</v>
      </c>
    </row>
    <row r="1629" spans="1:3" ht="20.25" customHeight="1">
      <c r="A1629" s="15">
        <v>2307</v>
      </c>
      <c r="B1629" s="16" t="s">
        <v>1945</v>
      </c>
      <c r="C1629" s="16" t="s">
        <v>187</v>
      </c>
    </row>
    <row r="1630" spans="1:3" ht="20.25" customHeight="1">
      <c r="A1630" s="10">
        <v>2308</v>
      </c>
      <c r="B1630" s="11" t="s">
        <v>1946</v>
      </c>
      <c r="C1630" s="11" t="s">
        <v>217</v>
      </c>
    </row>
    <row r="1631" spans="1:3" ht="20.25" customHeight="1">
      <c r="A1631" s="5" t="str">
        <f>"002309"</f>
        <v>002309</v>
      </c>
      <c r="B1631" s="6" t="s">
        <v>1947</v>
      </c>
      <c r="C1631" s="6" t="s">
        <v>54</v>
      </c>
    </row>
    <row r="1632" spans="1:3" ht="20.25" customHeight="1">
      <c r="A1632" s="5" t="str">
        <f>"002312"</f>
        <v>002312</v>
      </c>
      <c r="B1632" s="6" t="s">
        <v>1948</v>
      </c>
      <c r="C1632" s="6" t="s">
        <v>10</v>
      </c>
    </row>
    <row r="1633" spans="1:3" ht="20.25" customHeight="1">
      <c r="A1633" s="5" t="str">
        <f>"002316"</f>
        <v>002316</v>
      </c>
      <c r="B1633" s="6" t="s">
        <v>1949</v>
      </c>
      <c r="C1633" s="6" t="s">
        <v>1159</v>
      </c>
    </row>
    <row r="1634" spans="1:3" ht="20.25" customHeight="1">
      <c r="A1634" s="5" t="str">
        <f>"002318"</f>
        <v>002318</v>
      </c>
      <c r="B1634" s="6" t="s">
        <v>1950</v>
      </c>
      <c r="C1634" s="6" t="s">
        <v>31</v>
      </c>
    </row>
    <row r="1635" spans="1:3" ht="20.25" customHeight="1">
      <c r="A1635" s="5" t="str">
        <f>"002319"</f>
        <v>002319</v>
      </c>
      <c r="B1635" s="6" t="s">
        <v>1951</v>
      </c>
      <c r="C1635" s="6" t="s">
        <v>169</v>
      </c>
    </row>
    <row r="1636" spans="1:3" ht="20.25" customHeight="1">
      <c r="A1636" s="5" t="str">
        <f>"002320"</f>
        <v>002320</v>
      </c>
      <c r="B1636" s="6" t="s">
        <v>1952</v>
      </c>
      <c r="C1636" s="6" t="s">
        <v>34</v>
      </c>
    </row>
    <row r="1637" spans="1:3" ht="20.25" customHeight="1">
      <c r="A1637" s="5" t="str">
        <f>"002322"</f>
        <v>002322</v>
      </c>
      <c r="B1637" s="6" t="s">
        <v>1953</v>
      </c>
      <c r="C1637" s="6" t="s">
        <v>1125</v>
      </c>
    </row>
    <row r="1638" spans="1:3" ht="20.25" customHeight="1">
      <c r="A1638" s="10">
        <v>2323</v>
      </c>
      <c r="B1638" s="11" t="s">
        <v>1954</v>
      </c>
      <c r="C1638" s="11" t="s">
        <v>8</v>
      </c>
    </row>
    <row r="1639" spans="1:3" ht="20.25" customHeight="1">
      <c r="A1639" s="5" t="str">
        <f>"002326"</f>
        <v>002326</v>
      </c>
      <c r="B1639" s="6" t="s">
        <v>1955</v>
      </c>
      <c r="C1639" s="6" t="s">
        <v>10</v>
      </c>
    </row>
    <row r="1640" spans="1:3" ht="20.25" customHeight="1">
      <c r="A1640" s="5" t="str">
        <f>"002328"</f>
        <v>002328</v>
      </c>
      <c r="B1640" s="6" t="s">
        <v>1956</v>
      </c>
      <c r="C1640" s="6" t="s">
        <v>94</v>
      </c>
    </row>
    <row r="1641" spans="1:3" ht="20.25" customHeight="1">
      <c r="A1641" s="5" t="str">
        <f>"002329"</f>
        <v>002329</v>
      </c>
      <c r="B1641" s="6" t="s">
        <v>1957</v>
      </c>
      <c r="C1641" s="6" t="s">
        <v>665</v>
      </c>
    </row>
    <row r="1642" spans="1:3" ht="20.25" customHeight="1">
      <c r="A1642" s="5" t="str">
        <f>"002330"</f>
        <v>002330</v>
      </c>
      <c r="B1642" s="6" t="s">
        <v>1958</v>
      </c>
      <c r="C1642" s="6" t="s">
        <v>1959</v>
      </c>
    </row>
    <row r="1643" spans="1:3" ht="20.25" customHeight="1">
      <c r="A1643" s="15">
        <v>2331</v>
      </c>
      <c r="B1643" s="2" t="s">
        <v>1960</v>
      </c>
      <c r="C1643" s="66" t="s">
        <v>77</v>
      </c>
    </row>
    <row r="1644" spans="1:3" ht="20.25" customHeight="1">
      <c r="A1644" s="5" t="str">
        <f>"002333"</f>
        <v>002333</v>
      </c>
      <c r="B1644" s="6" t="s">
        <v>1961</v>
      </c>
      <c r="C1644" s="6" t="s">
        <v>94</v>
      </c>
    </row>
    <row r="1645" spans="1:3" ht="20.25" customHeight="1">
      <c r="A1645" s="5" t="str">
        <f>"002336"</f>
        <v>002336</v>
      </c>
      <c r="B1645" s="6" t="s">
        <v>1962</v>
      </c>
      <c r="C1645" s="6" t="s">
        <v>317</v>
      </c>
    </row>
    <row r="1646" spans="1:3" ht="20.25" customHeight="1">
      <c r="A1646" s="5" t="str">
        <f>"002338"</f>
        <v>002338</v>
      </c>
      <c r="B1646" s="6" t="s">
        <v>1963</v>
      </c>
      <c r="C1646" s="6" t="s">
        <v>18</v>
      </c>
    </row>
    <row r="1647" spans="1:3" ht="20.25" customHeight="1">
      <c r="A1647" s="5" t="str">
        <f>"002339"</f>
        <v>002339</v>
      </c>
      <c r="B1647" s="6" t="s">
        <v>1964</v>
      </c>
      <c r="C1647" s="6" t="s">
        <v>16</v>
      </c>
    </row>
    <row r="1648" spans="1:3" ht="20.25" customHeight="1">
      <c r="A1648" s="5" t="str">
        <f>"002345"</f>
        <v>002345</v>
      </c>
      <c r="B1648" s="6" t="s">
        <v>1965</v>
      </c>
      <c r="C1648" s="6" t="s">
        <v>48</v>
      </c>
    </row>
    <row r="1649" spans="1:3" ht="20.25" customHeight="1">
      <c r="A1649" s="5" t="str">
        <f>"002356"</f>
        <v>002356</v>
      </c>
      <c r="B1649" s="6" t="s">
        <v>1966</v>
      </c>
      <c r="C1649" s="6" t="s">
        <v>928</v>
      </c>
    </row>
    <row r="1650" spans="1:3" ht="20.25" customHeight="1">
      <c r="A1650" s="10">
        <v>2358</v>
      </c>
      <c r="B1650" s="11" t="s">
        <v>1967</v>
      </c>
      <c r="C1650" s="11" t="s">
        <v>48</v>
      </c>
    </row>
    <row r="1651" spans="1:3" ht="20.25" customHeight="1">
      <c r="A1651" s="28" t="s">
        <v>1968</v>
      </c>
      <c r="B1651" s="28" t="s">
        <v>1969</v>
      </c>
      <c r="C1651" s="28" t="s">
        <v>10</v>
      </c>
    </row>
    <row r="1652" spans="1:3" ht="20.25" customHeight="1">
      <c r="A1652" s="5" t="str">
        <f>"002360"</f>
        <v>002360</v>
      </c>
      <c r="B1652" s="6" t="s">
        <v>1970</v>
      </c>
      <c r="C1652" s="6" t="s">
        <v>1971</v>
      </c>
    </row>
    <row r="1653" spans="1:3" ht="20.25" customHeight="1">
      <c r="A1653" s="10">
        <v>2361</v>
      </c>
      <c r="B1653" s="11" t="s">
        <v>1972</v>
      </c>
      <c r="C1653" s="11" t="s">
        <v>384</v>
      </c>
    </row>
    <row r="1654" spans="1:3" ht="20.25" customHeight="1">
      <c r="A1654" s="5" t="str">
        <f>"002362"</f>
        <v>002362</v>
      </c>
      <c r="B1654" s="16" t="s">
        <v>1973</v>
      </c>
      <c r="C1654" s="16" t="s">
        <v>16</v>
      </c>
    </row>
    <row r="1655" spans="1:3" ht="20.25" customHeight="1">
      <c r="A1655" s="5" t="str">
        <f>"002365"</f>
        <v>002365</v>
      </c>
      <c r="B1655" s="6" t="s">
        <v>1974</v>
      </c>
      <c r="C1655" s="6" t="s">
        <v>16</v>
      </c>
    </row>
    <row r="1656" spans="1:3" ht="20.25" customHeight="1">
      <c r="A1656" s="5" t="str">
        <f>"002366"</f>
        <v>002366</v>
      </c>
      <c r="B1656" s="6" t="s">
        <v>1975</v>
      </c>
      <c r="C1656" s="6" t="s">
        <v>290</v>
      </c>
    </row>
    <row r="1657" spans="1:3" ht="20.25" customHeight="1">
      <c r="A1657" s="28" t="s">
        <v>1976</v>
      </c>
      <c r="B1657" s="28" t="s">
        <v>1977</v>
      </c>
      <c r="C1657" s="28" t="s">
        <v>1243</v>
      </c>
    </row>
    <row r="1658" spans="1:3" ht="20.25" customHeight="1">
      <c r="A1658" s="5" t="str">
        <f>"002368"</f>
        <v>002368</v>
      </c>
      <c r="B1658" s="6" t="s">
        <v>1978</v>
      </c>
      <c r="C1658" s="6" t="s">
        <v>16</v>
      </c>
    </row>
    <row r="1659" spans="1:3" ht="20.25" customHeight="1">
      <c r="A1659" s="28" t="s">
        <v>1979</v>
      </c>
      <c r="B1659" s="28" t="s">
        <v>1980</v>
      </c>
      <c r="C1659" s="28" t="s">
        <v>1981</v>
      </c>
    </row>
    <row r="1660" spans="1:3" ht="20.25" customHeight="1">
      <c r="A1660" s="5" t="str">
        <f>"002376"</f>
        <v>002376</v>
      </c>
      <c r="B1660" s="6" t="s">
        <v>1982</v>
      </c>
      <c r="C1660" s="6" t="s">
        <v>586</v>
      </c>
    </row>
    <row r="1661" spans="1:3" ht="20.25" customHeight="1">
      <c r="A1661" s="5" t="str">
        <f>"002377"</f>
        <v>002377</v>
      </c>
      <c r="B1661" s="6" t="s">
        <v>1983</v>
      </c>
      <c r="C1661" s="6" t="s">
        <v>10</v>
      </c>
    </row>
    <row r="1662" spans="1:3" ht="20.25" customHeight="1">
      <c r="A1662" s="5" t="str">
        <f>"002378"</f>
        <v>002378</v>
      </c>
      <c r="B1662" s="6" t="s">
        <v>1984</v>
      </c>
      <c r="C1662" s="6" t="s">
        <v>10</v>
      </c>
    </row>
    <row r="1663" spans="1:3" ht="20.25" customHeight="1">
      <c r="A1663" s="5" t="str">
        <f>"002379"</f>
        <v>002379</v>
      </c>
      <c r="B1663" s="6" t="s">
        <v>1985</v>
      </c>
      <c r="C1663" s="6" t="s">
        <v>215</v>
      </c>
    </row>
    <row r="1664" spans="1:3" ht="20.25" customHeight="1">
      <c r="A1664" s="5" t="str">
        <f>"002380"</f>
        <v>002380</v>
      </c>
      <c r="B1664" s="6" t="s">
        <v>1986</v>
      </c>
      <c r="C1664" s="6" t="s">
        <v>169</v>
      </c>
    </row>
    <row r="1665" spans="1:3" ht="20.25" customHeight="1">
      <c r="A1665" s="28" t="s">
        <v>1987</v>
      </c>
      <c r="B1665" s="28" t="s">
        <v>1988</v>
      </c>
      <c r="C1665" s="28" t="s">
        <v>663</v>
      </c>
    </row>
    <row r="1666" spans="1:3" ht="20.25" customHeight="1">
      <c r="A1666" s="28" t="s">
        <v>1989</v>
      </c>
      <c r="B1666" s="28" t="s">
        <v>1990</v>
      </c>
      <c r="C1666" s="28" t="s">
        <v>1981</v>
      </c>
    </row>
    <row r="1667" spans="1:3" ht="20.25" customHeight="1">
      <c r="A1667" s="28" t="s">
        <v>1991</v>
      </c>
      <c r="B1667" s="28" t="s">
        <v>1992</v>
      </c>
      <c r="C1667" s="28" t="s">
        <v>213</v>
      </c>
    </row>
    <row r="1668" spans="1:3" ht="20.25" customHeight="1">
      <c r="A1668" s="5" t="str">
        <f>"002386"</f>
        <v>002386</v>
      </c>
      <c r="B1668" s="6" t="s">
        <v>1993</v>
      </c>
      <c r="C1668" s="6" t="s">
        <v>208</v>
      </c>
    </row>
    <row r="1669" spans="1:3" ht="20.25" customHeight="1">
      <c r="A1669" s="28" t="s">
        <v>1994</v>
      </c>
      <c r="B1669" s="28" t="s">
        <v>1995</v>
      </c>
      <c r="C1669" s="28" t="s">
        <v>176</v>
      </c>
    </row>
    <row r="1670" spans="1:3" ht="20.25" customHeight="1">
      <c r="A1670" s="10">
        <v>2388</v>
      </c>
      <c r="B1670" s="11" t="s">
        <v>1996</v>
      </c>
      <c r="C1670" s="11" t="s">
        <v>169</v>
      </c>
    </row>
    <row r="1671" spans="1:3" ht="20.25" customHeight="1">
      <c r="A1671" s="5" t="str">
        <f>"002389"</f>
        <v>002389</v>
      </c>
      <c r="B1671" s="6" t="s">
        <v>1997</v>
      </c>
      <c r="C1671" s="6" t="s">
        <v>31</v>
      </c>
    </row>
    <row r="1672" spans="1:3" ht="20.25" customHeight="1">
      <c r="A1672" s="5" t="str">
        <f>"002390"</f>
        <v>002390</v>
      </c>
      <c r="B1672" s="48" t="s">
        <v>1998</v>
      </c>
      <c r="C1672" s="6" t="s">
        <v>713</v>
      </c>
    </row>
    <row r="1673" spans="1:3" ht="20.25" customHeight="1">
      <c r="A1673" s="5" t="str">
        <f>"002396"</f>
        <v>002396</v>
      </c>
      <c r="B1673" s="6" t="s">
        <v>1999</v>
      </c>
      <c r="C1673" s="6" t="s">
        <v>415</v>
      </c>
    </row>
    <row r="1674" spans="1:3" ht="20.25" customHeight="1">
      <c r="A1674" s="28" t="s">
        <v>2000</v>
      </c>
      <c r="B1674" s="28" t="s">
        <v>2001</v>
      </c>
      <c r="C1674" s="28" t="s">
        <v>2002</v>
      </c>
    </row>
    <row r="1675" spans="1:3" ht="20.25" customHeight="1">
      <c r="A1675" s="5" t="str">
        <f>"002399"</f>
        <v>002399</v>
      </c>
      <c r="B1675" s="6" t="s">
        <v>2003</v>
      </c>
      <c r="C1675" s="6" t="s">
        <v>934</v>
      </c>
    </row>
    <row r="1676" spans="1:3" ht="20.25" customHeight="1">
      <c r="A1676" s="5" t="str">
        <f>"002415"</f>
        <v>002415</v>
      </c>
      <c r="B1676" s="6" t="s">
        <v>2004</v>
      </c>
      <c r="C1676" s="6" t="s">
        <v>1522</v>
      </c>
    </row>
    <row r="1677" spans="1:3" ht="20.25" customHeight="1">
      <c r="A1677" s="5" t="str">
        <f>"002445"</f>
        <v>002445</v>
      </c>
      <c r="B1677" s="6" t="s">
        <v>2005</v>
      </c>
      <c r="C1677" s="6" t="s">
        <v>317</v>
      </c>
    </row>
    <row r="1678" spans="1:3" ht="20.25" customHeight="1">
      <c r="A1678" s="5" t="str">
        <f>"002466"</f>
        <v>002466</v>
      </c>
      <c r="B1678" s="6" t="s">
        <v>2006</v>
      </c>
      <c r="C1678" s="6" t="s">
        <v>147</v>
      </c>
    </row>
    <row r="1679" spans="1:3" ht="20.25" customHeight="1">
      <c r="A1679" s="28" t="s">
        <v>2007</v>
      </c>
      <c r="B1679" s="28" t="s">
        <v>2008</v>
      </c>
      <c r="C1679" s="28" t="s">
        <v>494</v>
      </c>
    </row>
    <row r="1680" spans="1:3" ht="20.25" customHeight="1">
      <c r="A1680" s="28" t="s">
        <v>2009</v>
      </c>
      <c r="B1680" s="28" t="s">
        <v>2010</v>
      </c>
      <c r="C1680" s="28" t="s">
        <v>343</v>
      </c>
    </row>
    <row r="1681" spans="1:3" ht="20.25" customHeight="1">
      <c r="A1681" s="28" t="s">
        <v>2011</v>
      </c>
      <c r="B1681" s="28" t="s">
        <v>2012</v>
      </c>
      <c r="C1681" s="28" t="s">
        <v>238</v>
      </c>
    </row>
    <row r="1682" spans="1:3" ht="20.25" customHeight="1">
      <c r="A1682" s="28" t="s">
        <v>2013</v>
      </c>
      <c r="B1682" s="28" t="s">
        <v>2014</v>
      </c>
      <c r="C1682" s="28" t="s">
        <v>8</v>
      </c>
    </row>
    <row r="1683" spans="1:3" ht="20.25" customHeight="1">
      <c r="A1683" s="28" t="s">
        <v>2015</v>
      </c>
      <c r="B1683" s="28" t="s">
        <v>2016</v>
      </c>
      <c r="C1683" s="28" t="s">
        <v>131</v>
      </c>
    </row>
    <row r="1684" spans="1:3" ht="20.25" customHeight="1">
      <c r="A1684" s="5" t="str">
        <f>"002516"</f>
        <v>002516</v>
      </c>
      <c r="B1684" s="6" t="s">
        <v>2017</v>
      </c>
      <c r="C1684" s="6" t="s">
        <v>415</v>
      </c>
    </row>
    <row r="1685" spans="1:3" ht="20.25" customHeight="1">
      <c r="A1685" s="5" t="str">
        <f>"002518"</f>
        <v>002518</v>
      </c>
      <c r="B1685" s="6" t="s">
        <v>2018</v>
      </c>
      <c r="C1685" s="6" t="s">
        <v>27</v>
      </c>
    </row>
    <row r="1686" spans="1:3" ht="20.25" customHeight="1">
      <c r="A1686" s="28" t="s">
        <v>2019</v>
      </c>
      <c r="B1686" s="28" t="s">
        <v>2020</v>
      </c>
      <c r="C1686" s="28" t="s">
        <v>94</v>
      </c>
    </row>
    <row r="1687" spans="1:3" ht="20.25" customHeight="1">
      <c r="A1687" s="5" t="str">
        <f>"002521"</f>
        <v>002521</v>
      </c>
      <c r="B1687" s="6" t="s">
        <v>2021</v>
      </c>
      <c r="C1687" s="6" t="s">
        <v>2022</v>
      </c>
    </row>
    <row r="1688" spans="1:3" ht="20.25" customHeight="1">
      <c r="A1688" s="5" t="str">
        <f>"002525"</f>
        <v>002525</v>
      </c>
      <c r="B1688" s="6" t="s">
        <v>2023</v>
      </c>
      <c r="C1688" s="6" t="s">
        <v>636</v>
      </c>
    </row>
    <row r="1689" spans="1:3" ht="20.25" customHeight="1">
      <c r="A1689" s="5" t="str">
        <f>"002526"</f>
        <v>002526</v>
      </c>
      <c r="B1689" s="6" t="s">
        <v>2024</v>
      </c>
      <c r="C1689" s="6" t="s">
        <v>56</v>
      </c>
    </row>
    <row r="1690" spans="1:3" ht="20.25" customHeight="1">
      <c r="A1690" s="28" t="s">
        <v>2025</v>
      </c>
      <c r="B1690" s="28" t="s">
        <v>2026</v>
      </c>
      <c r="C1690" s="28" t="s">
        <v>1190</v>
      </c>
    </row>
    <row r="1691" spans="1:3" ht="20.25" customHeight="1">
      <c r="A1691" s="5" t="str">
        <f>"002528"</f>
        <v>002528</v>
      </c>
      <c r="B1691" s="6" t="s">
        <v>2027</v>
      </c>
      <c r="C1691" s="6" t="s">
        <v>10</v>
      </c>
    </row>
    <row r="1692" spans="1:3" ht="20.25" customHeight="1">
      <c r="A1692" s="28" t="s">
        <v>2028</v>
      </c>
      <c r="B1692" s="28" t="s">
        <v>2029</v>
      </c>
      <c r="C1692" s="28" t="s">
        <v>1190</v>
      </c>
    </row>
    <row r="1693" spans="1:3" ht="20.25" customHeight="1">
      <c r="A1693" s="5" t="str">
        <f>"002532"</f>
        <v>002532</v>
      </c>
      <c r="B1693" s="6" t="s">
        <v>2030</v>
      </c>
      <c r="C1693" s="6" t="s">
        <v>36</v>
      </c>
    </row>
    <row r="1694" spans="1:3" ht="20.25" customHeight="1">
      <c r="A1694" s="5" t="str">
        <f>"002536"</f>
        <v>002536</v>
      </c>
      <c r="B1694" s="6" t="s">
        <v>2031</v>
      </c>
      <c r="C1694" s="6" t="s">
        <v>147</v>
      </c>
    </row>
    <row r="1695" spans="1:3" ht="20.25" customHeight="1">
      <c r="A1695" s="5" t="str">
        <f>"002538"</f>
        <v>002538</v>
      </c>
      <c r="B1695" s="6" t="s">
        <v>2032</v>
      </c>
      <c r="C1695" s="6" t="s">
        <v>535</v>
      </c>
    </row>
    <row r="1696" spans="1:3" ht="20.25" customHeight="1">
      <c r="A1696" s="5" t="str">
        <f>"002539"</f>
        <v>002539</v>
      </c>
      <c r="B1696" s="6" t="s">
        <v>2033</v>
      </c>
      <c r="C1696" s="6" t="s">
        <v>12</v>
      </c>
    </row>
    <row r="1697" spans="1:3" ht="20.25" customHeight="1">
      <c r="A1697" s="5" t="str">
        <f>"002555"</f>
        <v>002555</v>
      </c>
      <c r="B1697" s="6" t="s">
        <v>2034</v>
      </c>
      <c r="C1697" s="6" t="s">
        <v>94</v>
      </c>
    </row>
    <row r="1698" spans="1:3" ht="20.25" customHeight="1">
      <c r="A1698" s="28" t="s">
        <v>2035</v>
      </c>
      <c r="B1698" s="28" t="s">
        <v>2036</v>
      </c>
      <c r="C1698" s="28" t="s">
        <v>38</v>
      </c>
    </row>
    <row r="1699" spans="1:3" ht="20.25" customHeight="1">
      <c r="A1699" s="28" t="s">
        <v>2037</v>
      </c>
      <c r="B1699" s="28" t="s">
        <v>2038</v>
      </c>
      <c r="C1699" s="28" t="s">
        <v>14</v>
      </c>
    </row>
    <row r="1700" spans="1:3" ht="20.25" customHeight="1">
      <c r="A1700" s="5" t="str">
        <f>"002558"</f>
        <v>002558</v>
      </c>
      <c r="B1700" s="6" t="s">
        <v>2039</v>
      </c>
      <c r="C1700" s="6" t="s">
        <v>665</v>
      </c>
    </row>
    <row r="1701" spans="1:3" ht="20.25" customHeight="1">
      <c r="A1701" s="28" t="s">
        <v>2040</v>
      </c>
      <c r="B1701" s="28" t="s">
        <v>2041</v>
      </c>
      <c r="C1701" s="28" t="s">
        <v>38</v>
      </c>
    </row>
    <row r="1702" spans="1:3" ht="20.25" customHeight="1">
      <c r="A1702" s="5" t="str">
        <f>"002560"</f>
        <v>002560</v>
      </c>
      <c r="B1702" s="6" t="s">
        <v>2042</v>
      </c>
      <c r="C1702" s="6" t="s">
        <v>18</v>
      </c>
    </row>
    <row r="1703" spans="1:3" ht="20.25" customHeight="1">
      <c r="A1703" s="28" t="s">
        <v>2043</v>
      </c>
      <c r="B1703" s="28" t="s">
        <v>2044</v>
      </c>
      <c r="C1703" s="28" t="s">
        <v>610</v>
      </c>
    </row>
    <row r="1704" spans="1:3" ht="20.25" customHeight="1">
      <c r="A1704" s="28" t="s">
        <v>2045</v>
      </c>
      <c r="B1704" s="28" t="s">
        <v>2046</v>
      </c>
      <c r="C1704" s="28" t="s">
        <v>12</v>
      </c>
    </row>
    <row r="1705" spans="1:3" ht="20.25" customHeight="1">
      <c r="A1705" s="28" t="s">
        <v>2047</v>
      </c>
      <c r="B1705" s="28" t="s">
        <v>2048</v>
      </c>
      <c r="C1705" s="28" t="s">
        <v>10</v>
      </c>
    </row>
    <row r="1706" spans="1:3" ht="20.25" customHeight="1">
      <c r="A1706" s="28" t="s">
        <v>2049</v>
      </c>
      <c r="B1706" s="28" t="s">
        <v>2050</v>
      </c>
      <c r="C1706" s="28" t="s">
        <v>290</v>
      </c>
    </row>
    <row r="1707" spans="1:3" ht="20.25" customHeight="1">
      <c r="A1707" s="29">
        <v>2568</v>
      </c>
      <c r="B1707" s="40" t="s">
        <v>2051</v>
      </c>
      <c r="C1707" s="40" t="s">
        <v>285</v>
      </c>
    </row>
    <row r="1708" spans="1:3" ht="20.25" customHeight="1">
      <c r="A1708" s="5" t="str">
        <f>"002569"</f>
        <v>002569</v>
      </c>
      <c r="B1708" s="6" t="s">
        <v>2052</v>
      </c>
      <c r="C1708" s="6" t="s">
        <v>48</v>
      </c>
    </row>
    <row r="1709" spans="1:3" ht="20.25" customHeight="1">
      <c r="A1709" s="28" t="s">
        <v>2053</v>
      </c>
      <c r="B1709" s="28" t="s">
        <v>2054</v>
      </c>
      <c r="C1709" s="28" t="s">
        <v>224</v>
      </c>
    </row>
    <row r="1710" spans="1:3" ht="20.25" customHeight="1">
      <c r="A1710" s="5" t="str">
        <f>"002577"</f>
        <v>002577</v>
      </c>
      <c r="B1710" s="6" t="s">
        <v>2055</v>
      </c>
      <c r="C1710" s="6" t="s">
        <v>1400</v>
      </c>
    </row>
    <row r="1711" spans="1:3" ht="20.25" customHeight="1">
      <c r="A1711" s="5" t="str">
        <f>"002578"</f>
        <v>002578</v>
      </c>
      <c r="B1711" s="6" t="s">
        <v>2056</v>
      </c>
      <c r="C1711" s="6" t="s">
        <v>2057</v>
      </c>
    </row>
    <row r="1712" spans="1:3" ht="20.25" customHeight="1">
      <c r="A1712" s="5" t="str">
        <f>"002579"</f>
        <v>002579</v>
      </c>
      <c r="B1712" s="6" t="s">
        <v>2058</v>
      </c>
      <c r="C1712" s="6" t="s">
        <v>48</v>
      </c>
    </row>
    <row r="1713" spans="1:3" ht="20.25" customHeight="1">
      <c r="A1713" s="5" t="str">
        <f>"002580"</f>
        <v>002580</v>
      </c>
      <c r="B1713" s="6" t="s">
        <v>2059</v>
      </c>
      <c r="C1713" s="6" t="s">
        <v>317</v>
      </c>
    </row>
    <row r="1714" spans="1:3" ht="20.25" customHeight="1">
      <c r="A1714" s="28" t="s">
        <v>2060</v>
      </c>
      <c r="B1714" s="28" t="s">
        <v>2061</v>
      </c>
      <c r="C1714" s="28" t="s">
        <v>241</v>
      </c>
    </row>
    <row r="1715" spans="1:3" ht="20.25" customHeight="1">
      <c r="A1715" s="5" t="str">
        <f>"002582"</f>
        <v>002582</v>
      </c>
      <c r="B1715" s="6" t="s">
        <v>2062</v>
      </c>
      <c r="C1715" s="6" t="s">
        <v>169</v>
      </c>
    </row>
    <row r="1716" spans="1:3" ht="20.25" customHeight="1">
      <c r="A1716" s="5" t="str">
        <f>"002585"</f>
        <v>002585</v>
      </c>
      <c r="B1716" s="6" t="s">
        <v>2063</v>
      </c>
      <c r="C1716" s="6" t="s">
        <v>204</v>
      </c>
    </row>
    <row r="1717" spans="1:3" ht="20.25" customHeight="1">
      <c r="A1717" s="28" t="s">
        <v>2064</v>
      </c>
      <c r="B1717" s="28" t="s">
        <v>2065</v>
      </c>
      <c r="C1717" s="28" t="s">
        <v>542</v>
      </c>
    </row>
    <row r="1718" spans="1:3" ht="20.25" customHeight="1">
      <c r="A1718" s="5" t="str">
        <f>"002587"</f>
        <v>002587</v>
      </c>
      <c r="B1718" s="6" t="s">
        <v>2066</v>
      </c>
      <c r="C1718" s="6" t="s">
        <v>343</v>
      </c>
    </row>
    <row r="1719" spans="1:3" ht="20.25" customHeight="1">
      <c r="A1719" s="5" t="str">
        <f>"002588"</f>
        <v>002588</v>
      </c>
      <c r="B1719" s="6" t="s">
        <v>2067</v>
      </c>
      <c r="C1719" s="6" t="s">
        <v>20</v>
      </c>
    </row>
    <row r="1720" spans="1:3" ht="20.25" customHeight="1">
      <c r="A1720" s="5" t="str">
        <f>"002591"</f>
        <v>002591</v>
      </c>
      <c r="B1720" s="6" t="s">
        <v>2068</v>
      </c>
      <c r="C1720" s="6" t="s">
        <v>293</v>
      </c>
    </row>
    <row r="1721" spans="1:3" ht="20.25" customHeight="1">
      <c r="A1721" s="5" t="str">
        <f>"002592"</f>
        <v>002592</v>
      </c>
      <c r="B1721" s="6" t="s">
        <v>2069</v>
      </c>
      <c r="C1721" s="6" t="s">
        <v>54</v>
      </c>
    </row>
    <row r="1722" spans="1:3" ht="20.25" customHeight="1">
      <c r="A1722" s="5" t="str">
        <f>"002596"</f>
        <v>002596</v>
      </c>
      <c r="B1722" s="11" t="s">
        <v>2070</v>
      </c>
      <c r="C1722" s="11" t="s">
        <v>147</v>
      </c>
    </row>
    <row r="1723" spans="1:3" ht="20.25" customHeight="1">
      <c r="A1723" s="5" t="str">
        <f>"002598"</f>
        <v>002598</v>
      </c>
      <c r="B1723" s="6" t="s">
        <v>2071</v>
      </c>
      <c r="C1723" s="6" t="s">
        <v>317</v>
      </c>
    </row>
    <row r="1724" spans="1:3" ht="20.25" customHeight="1">
      <c r="A1724" s="5" t="str">
        <f>"002599"</f>
        <v>002599</v>
      </c>
      <c r="B1724" s="6" t="s">
        <v>2072</v>
      </c>
      <c r="C1724" s="6" t="s">
        <v>311</v>
      </c>
    </row>
    <row r="1725" spans="1:3" ht="20.25" customHeight="1">
      <c r="A1725" s="28" t="s">
        <v>2073</v>
      </c>
      <c r="B1725" s="28" t="s">
        <v>2074</v>
      </c>
      <c r="C1725" s="28" t="s">
        <v>317</v>
      </c>
    </row>
    <row r="1726" spans="1:3" ht="20.25" customHeight="1">
      <c r="A1726" s="28" t="s">
        <v>2075</v>
      </c>
      <c r="B1726" s="37" t="s">
        <v>2076</v>
      </c>
      <c r="C1726" s="28" t="s">
        <v>317</v>
      </c>
    </row>
    <row r="1727" spans="1:3" ht="20.25" customHeight="1">
      <c r="A1727" s="28" t="s">
        <v>2077</v>
      </c>
      <c r="B1727" s="28" t="s">
        <v>2078</v>
      </c>
      <c r="C1727" s="28" t="s">
        <v>241</v>
      </c>
    </row>
    <row r="1728" spans="1:3" ht="20.25" customHeight="1">
      <c r="A1728" s="5" t="str">
        <f>"002606"</f>
        <v>002606</v>
      </c>
      <c r="B1728" s="6" t="s">
        <v>2079</v>
      </c>
      <c r="C1728" s="6" t="s">
        <v>815</v>
      </c>
    </row>
    <row r="1729" spans="1:3" ht="20.25" customHeight="1">
      <c r="A1729" s="5" t="str">
        <f>"002608"</f>
        <v>002608</v>
      </c>
      <c r="B1729" s="6" t="s">
        <v>2080</v>
      </c>
      <c r="C1729" s="6" t="s">
        <v>31</v>
      </c>
    </row>
    <row r="1730" spans="1:3" ht="20.25" customHeight="1">
      <c r="A1730" s="5" t="str">
        <f>"002609"</f>
        <v>002609</v>
      </c>
      <c r="B1730" s="6" t="s">
        <v>2081</v>
      </c>
      <c r="C1730" s="6" t="s">
        <v>303</v>
      </c>
    </row>
    <row r="1731" spans="1:3" ht="20.25" customHeight="1">
      <c r="A1731" s="5" t="str">
        <f>"002611"</f>
        <v>002611</v>
      </c>
      <c r="B1731" s="6" t="s">
        <v>2082</v>
      </c>
      <c r="C1731" s="6" t="s">
        <v>1456</v>
      </c>
    </row>
    <row r="1732" spans="1:3" ht="20.25" customHeight="1">
      <c r="A1732" s="5" t="str">
        <f>"002612"</f>
        <v>002612</v>
      </c>
      <c r="B1732" s="6" t="s">
        <v>2083</v>
      </c>
      <c r="C1732" s="6" t="s">
        <v>1439</v>
      </c>
    </row>
    <row r="1733" spans="1:3" ht="20.25" customHeight="1">
      <c r="A1733" s="5" t="str">
        <f>"002616"</f>
        <v>002616</v>
      </c>
      <c r="B1733" s="6" t="s">
        <v>2084</v>
      </c>
      <c r="C1733" s="6" t="s">
        <v>31</v>
      </c>
    </row>
    <row r="1734" spans="1:3" ht="20.25" customHeight="1">
      <c r="A1734" s="5" t="str">
        <f>"002617"</f>
        <v>002617</v>
      </c>
      <c r="B1734" s="6" t="s">
        <v>2085</v>
      </c>
      <c r="C1734" s="6" t="s">
        <v>31</v>
      </c>
    </row>
    <row r="1735" spans="1:3" ht="20.25" customHeight="1">
      <c r="A1735" s="5" t="str">
        <f>"002618"</f>
        <v>002618</v>
      </c>
      <c r="B1735" s="6" t="s">
        <v>2086</v>
      </c>
      <c r="C1735" s="6" t="s">
        <v>1558</v>
      </c>
    </row>
    <row r="1736" spans="1:3" ht="20.25" customHeight="1">
      <c r="A1736" s="28" t="s">
        <v>2087</v>
      </c>
      <c r="B1736" s="28" t="s">
        <v>2088</v>
      </c>
      <c r="C1736" s="28" t="s">
        <v>376</v>
      </c>
    </row>
    <row r="1737" spans="1:3" ht="20.25" customHeight="1">
      <c r="A1737" s="5" t="str">
        <f>"002620"</f>
        <v>002620</v>
      </c>
      <c r="B1737" s="6" t="s">
        <v>2089</v>
      </c>
      <c r="C1737" s="6" t="s">
        <v>412</v>
      </c>
    </row>
    <row r="1738" spans="1:3" ht="20.25" customHeight="1">
      <c r="A1738" s="31">
        <v>2622</v>
      </c>
      <c r="B1738" s="12" t="s">
        <v>2090</v>
      </c>
      <c r="C1738" s="12" t="s">
        <v>213</v>
      </c>
    </row>
    <row r="1739" spans="1:3" ht="20.25" customHeight="1">
      <c r="A1739" s="5" t="str">
        <f>"002623"</f>
        <v>002623</v>
      </c>
      <c r="B1739" s="6" t="s">
        <v>2091</v>
      </c>
      <c r="C1739" s="6" t="s">
        <v>169</v>
      </c>
    </row>
    <row r="1740" spans="1:3" ht="20.25" customHeight="1">
      <c r="A1740" s="5" t="str">
        <f>"002626"</f>
        <v>002626</v>
      </c>
      <c r="B1740" s="6" t="s">
        <v>2092</v>
      </c>
      <c r="C1740" s="6" t="s">
        <v>331</v>
      </c>
    </row>
    <row r="1741" spans="1:3" ht="20.25" customHeight="1">
      <c r="A1741" s="5" t="str">
        <f>"002627"</f>
        <v>002627</v>
      </c>
      <c r="B1741" s="6" t="s">
        <v>2093</v>
      </c>
      <c r="C1741" s="6" t="s">
        <v>38</v>
      </c>
    </row>
    <row r="1742" spans="1:3" ht="20.25" customHeight="1">
      <c r="A1742" s="10">
        <v>2628</v>
      </c>
      <c r="B1742" s="11" t="s">
        <v>2094</v>
      </c>
      <c r="C1742" s="11" t="s">
        <v>1971</v>
      </c>
    </row>
    <row r="1743" spans="1:3" ht="20.25" customHeight="1">
      <c r="A1743" s="5" t="str">
        <f>"002629"</f>
        <v>002629</v>
      </c>
      <c r="B1743" s="6" t="s">
        <v>2095</v>
      </c>
      <c r="C1743" s="6" t="s">
        <v>8</v>
      </c>
    </row>
    <row r="1744" spans="1:3" ht="20.25" customHeight="1">
      <c r="A1744" s="5" t="str">
        <f>"002630"</f>
        <v>002630</v>
      </c>
      <c r="B1744" s="6" t="s">
        <v>2096</v>
      </c>
      <c r="C1744" s="6" t="s">
        <v>285</v>
      </c>
    </row>
    <row r="1745" spans="1:3" ht="20.25" customHeight="1">
      <c r="A1745" s="5" t="str">
        <f>"002631"</f>
        <v>002631</v>
      </c>
      <c r="B1745" s="6" t="s">
        <v>2097</v>
      </c>
      <c r="C1745" s="6" t="s">
        <v>189</v>
      </c>
    </row>
    <row r="1746" spans="1:3" ht="20.25" customHeight="1">
      <c r="A1746" s="5" t="str">
        <f>"002635"</f>
        <v>002635</v>
      </c>
      <c r="B1746" s="6" t="s">
        <v>2098</v>
      </c>
      <c r="C1746" s="6" t="s">
        <v>176</v>
      </c>
    </row>
    <row r="1747" spans="1:3" ht="20.25" customHeight="1">
      <c r="A1747" s="5" t="str">
        <f>"002636"</f>
        <v>002636</v>
      </c>
      <c r="B1747" s="6" t="s">
        <v>2099</v>
      </c>
      <c r="C1747" s="6" t="s">
        <v>8</v>
      </c>
    </row>
    <row r="1748" spans="1:3" ht="20.25" customHeight="1">
      <c r="A1748" s="5" t="str">
        <f>"002638"</f>
        <v>002638</v>
      </c>
      <c r="B1748" s="6" t="s">
        <v>2100</v>
      </c>
      <c r="C1748" s="6" t="s">
        <v>38</v>
      </c>
    </row>
    <row r="1749" spans="1:3" ht="20.25" customHeight="1">
      <c r="A1749" s="5" t="str">
        <f>"002639"</f>
        <v>002639</v>
      </c>
      <c r="B1749" s="67" t="s">
        <v>2101</v>
      </c>
      <c r="C1749" s="6" t="s">
        <v>72</v>
      </c>
    </row>
    <row r="1750" spans="1:3" ht="20.25" customHeight="1">
      <c r="A1750" s="31">
        <v>2645</v>
      </c>
      <c r="B1750" s="12" t="s">
        <v>2102</v>
      </c>
      <c r="C1750" s="12" t="s">
        <v>94</v>
      </c>
    </row>
    <row r="1751" spans="1:3" ht="20.25" customHeight="1">
      <c r="A1751" s="5" t="str">
        <f>"002650"</f>
        <v>002650</v>
      </c>
      <c r="B1751" s="6" t="s">
        <v>2103</v>
      </c>
      <c r="C1751" s="6" t="s">
        <v>8</v>
      </c>
    </row>
    <row r="1752" spans="1:3" ht="20.25" customHeight="1">
      <c r="A1752" s="5" t="str">
        <f>"002655"</f>
        <v>002655</v>
      </c>
      <c r="B1752" s="6" t="s">
        <v>2104</v>
      </c>
      <c r="C1752" s="6" t="s">
        <v>2105</v>
      </c>
    </row>
    <row r="1753" spans="1:3" ht="20.25" customHeight="1">
      <c r="A1753" s="28" t="s">
        <v>2106</v>
      </c>
      <c r="B1753" s="28" t="s">
        <v>2107</v>
      </c>
      <c r="C1753" s="28" t="s">
        <v>303</v>
      </c>
    </row>
    <row r="1754" spans="1:3" ht="20.25" customHeight="1">
      <c r="A1754" s="5" t="str">
        <f>"002658"</f>
        <v>002658</v>
      </c>
      <c r="B1754" s="6" t="s">
        <v>2108</v>
      </c>
      <c r="C1754" s="6" t="s">
        <v>909</v>
      </c>
    </row>
    <row r="1755" spans="1:3" ht="20.25" customHeight="1">
      <c r="A1755" s="5" t="str">
        <f>"002659"</f>
        <v>002659</v>
      </c>
      <c r="B1755" s="6" t="s">
        <v>2109</v>
      </c>
      <c r="C1755" s="6" t="s">
        <v>1159</v>
      </c>
    </row>
    <row r="1756" spans="1:3" ht="20.25" customHeight="1">
      <c r="A1756" s="5" t="str">
        <f>"002660"</f>
        <v>002660</v>
      </c>
      <c r="B1756" s="6" t="s">
        <v>2110</v>
      </c>
      <c r="C1756" s="6" t="s">
        <v>623</v>
      </c>
    </row>
    <row r="1757" spans="1:3" ht="20.25" customHeight="1">
      <c r="A1757" s="10">
        <v>2661</v>
      </c>
      <c r="B1757" s="11" t="s">
        <v>2111</v>
      </c>
      <c r="C1757" s="11" t="s">
        <v>94</v>
      </c>
    </row>
    <row r="1758" spans="1:3" ht="20.25" customHeight="1">
      <c r="A1758" s="28" t="s">
        <v>2112</v>
      </c>
      <c r="B1758" s="28" t="s">
        <v>2113</v>
      </c>
      <c r="C1758" s="28" t="s">
        <v>10</v>
      </c>
    </row>
    <row r="1759" spans="1:3" ht="20.25" customHeight="1">
      <c r="A1759" s="28" t="s">
        <v>2114</v>
      </c>
      <c r="B1759" s="28" t="s">
        <v>2115</v>
      </c>
      <c r="C1759" s="28" t="s">
        <v>204</v>
      </c>
    </row>
    <row r="1760" spans="1:3" ht="20.25" customHeight="1">
      <c r="A1760" s="5" t="str">
        <f>"002665"</f>
        <v>002665</v>
      </c>
      <c r="B1760" s="6" t="s">
        <v>2116</v>
      </c>
      <c r="C1760" s="6" t="s">
        <v>2117</v>
      </c>
    </row>
    <row r="1761" spans="1:3" ht="20.25" customHeight="1">
      <c r="A1761" s="28" t="s">
        <v>2118</v>
      </c>
      <c r="B1761" s="28" t="s">
        <v>2119</v>
      </c>
      <c r="C1761" s="28" t="s">
        <v>2120</v>
      </c>
    </row>
    <row r="1762" spans="1:3" ht="20.25" customHeight="1">
      <c r="A1762" s="5" t="str">
        <f>"002667"</f>
        <v>002667</v>
      </c>
      <c r="B1762" s="6" t="s">
        <v>2121</v>
      </c>
      <c r="C1762" s="6" t="s">
        <v>241</v>
      </c>
    </row>
    <row r="1763" spans="1:3" ht="20.25" customHeight="1">
      <c r="A1763" s="15">
        <v>2668</v>
      </c>
      <c r="B1763" s="16" t="s">
        <v>2122</v>
      </c>
      <c r="C1763" s="16" t="s">
        <v>8</v>
      </c>
    </row>
    <row r="1764" spans="1:3" ht="20.25" customHeight="1">
      <c r="A1764" s="5" t="str">
        <f>"002669"</f>
        <v>002669</v>
      </c>
      <c r="B1764" s="67" t="s">
        <v>2123</v>
      </c>
      <c r="C1764" s="6" t="s">
        <v>161</v>
      </c>
    </row>
    <row r="1765" spans="1:3" ht="20.25" customHeight="1">
      <c r="A1765" s="5" t="str">
        <f>"002676"</f>
        <v>002676</v>
      </c>
      <c r="B1765" s="6" t="s">
        <v>2124</v>
      </c>
      <c r="C1765" s="6" t="s">
        <v>161</v>
      </c>
    </row>
    <row r="1766" spans="1:3" ht="20.25" customHeight="1">
      <c r="A1766" s="5" t="str">
        <f>"002677"</f>
        <v>002677</v>
      </c>
      <c r="B1766" s="37" t="s">
        <v>2125</v>
      </c>
      <c r="C1766" s="6" t="s">
        <v>317</v>
      </c>
    </row>
    <row r="1767" spans="1:3" ht="20.25" customHeight="1">
      <c r="A1767" s="28" t="s">
        <v>2126</v>
      </c>
      <c r="B1767" s="28" t="s">
        <v>2127</v>
      </c>
      <c r="C1767" s="28" t="s">
        <v>139</v>
      </c>
    </row>
    <row r="1768" spans="1:3" ht="20.25" customHeight="1">
      <c r="A1768" s="5" t="str">
        <f>"002680"</f>
        <v>002680</v>
      </c>
      <c r="B1768" s="6" t="s">
        <v>2128</v>
      </c>
      <c r="C1768" s="6" t="s">
        <v>161</v>
      </c>
    </row>
    <row r="1769" spans="1:3" ht="20.25" customHeight="1">
      <c r="A1769" s="5" t="str">
        <f>"002681"</f>
        <v>002681</v>
      </c>
      <c r="B1769" s="6" t="s">
        <v>2129</v>
      </c>
      <c r="C1769" s="6" t="s">
        <v>161</v>
      </c>
    </row>
    <row r="1770" spans="1:3" ht="20.25" customHeight="1">
      <c r="A1770" s="5" t="str">
        <f>"002682"</f>
        <v>002682</v>
      </c>
      <c r="B1770" s="6" t="s">
        <v>2130</v>
      </c>
      <c r="C1770" s="6" t="s">
        <v>161</v>
      </c>
    </row>
    <row r="1771" spans="1:3" ht="20.25" customHeight="1">
      <c r="A1771" s="5" t="str">
        <f>"002685"</f>
        <v>002685</v>
      </c>
      <c r="B1771" s="6" t="s">
        <v>2131</v>
      </c>
      <c r="C1771" s="6" t="s">
        <v>77</v>
      </c>
    </row>
    <row r="1772" spans="1:3" ht="20.25" customHeight="1">
      <c r="A1772" s="28" t="s">
        <v>2132</v>
      </c>
      <c r="B1772" s="28" t="s">
        <v>2133</v>
      </c>
      <c r="C1772" s="28" t="s">
        <v>2134</v>
      </c>
    </row>
    <row r="1773" spans="1:3" ht="20.25" customHeight="1">
      <c r="A1773" s="5" t="str">
        <f>"002687"</f>
        <v>002687</v>
      </c>
      <c r="B1773" s="6" t="s">
        <v>2135</v>
      </c>
      <c r="C1773" s="6" t="s">
        <v>412</v>
      </c>
    </row>
    <row r="1774" spans="1:3" ht="20.25" customHeight="1">
      <c r="A1774" s="5" t="str">
        <f>"002688"</f>
        <v>002688</v>
      </c>
      <c r="B1774" s="6" t="s">
        <v>2136</v>
      </c>
      <c r="C1774" s="6" t="s">
        <v>317</v>
      </c>
    </row>
    <row r="1775" spans="1:3" ht="20.25" customHeight="1">
      <c r="A1775" s="28" t="s">
        <v>2137</v>
      </c>
      <c r="B1775" s="28" t="s">
        <v>2138</v>
      </c>
      <c r="C1775" s="28" t="s">
        <v>2134</v>
      </c>
    </row>
    <row r="1776" spans="1:3" ht="20.25" customHeight="1">
      <c r="A1776" s="28" t="s">
        <v>2139</v>
      </c>
      <c r="B1776" s="28" t="s">
        <v>2140</v>
      </c>
      <c r="C1776" s="28" t="s">
        <v>2141</v>
      </c>
    </row>
    <row r="1777" spans="1:3" ht="20.25" customHeight="1">
      <c r="A1777" s="5" t="str">
        <f>"002692"</f>
        <v>002692</v>
      </c>
      <c r="B1777" s="6" t="s">
        <v>2142</v>
      </c>
      <c r="C1777" s="6" t="s">
        <v>10</v>
      </c>
    </row>
    <row r="1778" spans="1:3" ht="20.25" customHeight="1">
      <c r="A1778" s="5" t="str">
        <f>"002695"</f>
        <v>002695</v>
      </c>
      <c r="B1778" s="6" t="s">
        <v>2143</v>
      </c>
      <c r="C1778" s="6" t="s">
        <v>8</v>
      </c>
    </row>
    <row r="1779" spans="1:3" ht="20.25" customHeight="1">
      <c r="A1779" s="5" t="str">
        <f>"002696"</f>
        <v>002696</v>
      </c>
      <c r="B1779" s="6" t="s">
        <v>2144</v>
      </c>
      <c r="C1779" s="6" t="s">
        <v>317</v>
      </c>
    </row>
    <row r="1780" spans="1:3" ht="20.25" customHeight="1">
      <c r="A1780" s="28" t="s">
        <v>2145</v>
      </c>
      <c r="B1780" s="28" t="s">
        <v>2146</v>
      </c>
      <c r="C1780" s="28" t="s">
        <v>147</v>
      </c>
    </row>
    <row r="1781" spans="1:3" ht="20.25" customHeight="1">
      <c r="A1781" s="28" t="s">
        <v>2147</v>
      </c>
      <c r="B1781" s="28" t="s">
        <v>2148</v>
      </c>
      <c r="C1781" s="28" t="s">
        <v>150</v>
      </c>
    </row>
    <row r="1782" spans="1:3" ht="20.25" customHeight="1">
      <c r="A1782" s="10">
        <v>2699</v>
      </c>
      <c r="B1782" s="11" t="s">
        <v>2149</v>
      </c>
      <c r="C1782" s="11" t="s">
        <v>2150</v>
      </c>
    </row>
    <row r="1783" spans="1:3" ht="20.25" customHeight="1">
      <c r="A1783" s="28" t="s">
        <v>2151</v>
      </c>
      <c r="B1783" s="28" t="s">
        <v>2152</v>
      </c>
      <c r="C1783" s="28" t="s">
        <v>811</v>
      </c>
    </row>
    <row r="1784" spans="1:3" ht="20.25" customHeight="1">
      <c r="A1784" s="5" t="str">
        <f>"002706"</f>
        <v>002706</v>
      </c>
      <c r="B1784" s="6" t="s">
        <v>2153</v>
      </c>
      <c r="C1784" s="6" t="s">
        <v>38</v>
      </c>
    </row>
    <row r="1785" spans="1:3" ht="20.25" customHeight="1">
      <c r="A1785" s="5" t="str">
        <f>"002708"</f>
        <v>002708</v>
      </c>
      <c r="B1785" s="6" t="s">
        <v>2154</v>
      </c>
      <c r="C1785" s="6" t="s">
        <v>285</v>
      </c>
    </row>
    <row r="1786" spans="1:3" ht="20.25" customHeight="1">
      <c r="A1786" s="28" t="s">
        <v>2155</v>
      </c>
      <c r="B1786" s="28" t="s">
        <v>2156</v>
      </c>
      <c r="C1786" s="28" t="s">
        <v>56</v>
      </c>
    </row>
    <row r="1787" spans="1:3" ht="20.25" customHeight="1">
      <c r="A1787" s="28" t="s">
        <v>2157</v>
      </c>
      <c r="B1787" s="28" t="s">
        <v>2158</v>
      </c>
      <c r="C1787" s="28" t="s">
        <v>34</v>
      </c>
    </row>
    <row r="1788" spans="1:3" ht="20.25" customHeight="1">
      <c r="A1788" s="5" t="str">
        <f>"002717"</f>
        <v>002717</v>
      </c>
      <c r="B1788" s="6" t="s">
        <v>2159</v>
      </c>
      <c r="C1788" s="6" t="s">
        <v>277</v>
      </c>
    </row>
    <row r="1789" spans="1:3" ht="20.25" customHeight="1">
      <c r="A1789" s="5" t="str">
        <f>"002718"</f>
        <v>002718</v>
      </c>
      <c r="B1789" s="6" t="s">
        <v>2160</v>
      </c>
      <c r="C1789" s="6" t="s">
        <v>147</v>
      </c>
    </row>
    <row r="1790" spans="1:3" ht="20.25" customHeight="1">
      <c r="A1790" s="5" t="str">
        <f>"002719"</f>
        <v>002719</v>
      </c>
      <c r="B1790" s="6" t="s">
        <v>2161</v>
      </c>
      <c r="C1790" s="6" t="s">
        <v>31</v>
      </c>
    </row>
    <row r="1791" spans="1:3" ht="20.25" customHeight="1">
      <c r="A1791" s="5" t="str">
        <f>"002726"</f>
        <v>002726</v>
      </c>
      <c r="B1791" s="6" t="s">
        <v>2162</v>
      </c>
      <c r="C1791" s="6" t="s">
        <v>317</v>
      </c>
    </row>
    <row r="1792" spans="1:3" ht="20.25" customHeight="1">
      <c r="A1792" s="5" t="str">
        <f>"002727"</f>
        <v>002727</v>
      </c>
      <c r="B1792" s="6" t="s">
        <v>2163</v>
      </c>
      <c r="C1792" s="6" t="s">
        <v>1695</v>
      </c>
    </row>
    <row r="1793" spans="1:3" ht="20.25" customHeight="1">
      <c r="A1793" s="5" t="str">
        <f>"002728"</f>
        <v>002728</v>
      </c>
      <c r="B1793" s="6" t="s">
        <v>2164</v>
      </c>
      <c r="C1793" s="6" t="s">
        <v>147</v>
      </c>
    </row>
    <row r="1794" spans="1:3" ht="20.25" customHeight="1">
      <c r="A1794" s="28" t="s">
        <v>2165</v>
      </c>
      <c r="B1794" s="28" t="s">
        <v>2166</v>
      </c>
      <c r="C1794" s="28" t="s">
        <v>24</v>
      </c>
    </row>
    <row r="1795" spans="1:3" ht="20.25" customHeight="1">
      <c r="A1795" s="15">
        <v>2731</v>
      </c>
      <c r="B1795" s="16" t="s">
        <v>2167</v>
      </c>
      <c r="C1795" s="16" t="s">
        <v>562</v>
      </c>
    </row>
    <row r="1796" spans="1:3" ht="20.25" customHeight="1">
      <c r="A1796" s="31">
        <v>2732</v>
      </c>
      <c r="B1796" s="13" t="s">
        <v>2168</v>
      </c>
      <c r="C1796" s="68" t="s">
        <v>8</v>
      </c>
    </row>
    <row r="1797" spans="1:3" ht="20.25" customHeight="1">
      <c r="A1797" s="5" t="str">
        <f>"002733"</f>
        <v>002733</v>
      </c>
      <c r="B1797" s="6" t="s">
        <v>2169</v>
      </c>
      <c r="C1797" s="6" t="s">
        <v>623</v>
      </c>
    </row>
    <row r="1798" spans="1:3" ht="20.25" customHeight="1">
      <c r="A1798" s="5" t="str">
        <f>"002736"</f>
        <v>002736</v>
      </c>
      <c r="B1798" s="6" t="s">
        <v>2170</v>
      </c>
      <c r="C1798" s="6" t="s">
        <v>636</v>
      </c>
    </row>
    <row r="1799" spans="1:3" ht="20.25" customHeight="1">
      <c r="A1799" s="5" t="str">
        <f>"002737"</f>
        <v>002737</v>
      </c>
      <c r="B1799" s="6" t="s">
        <v>2171</v>
      </c>
      <c r="C1799" s="6" t="s">
        <v>10</v>
      </c>
    </row>
    <row r="1800" spans="1:3" ht="20.25" customHeight="1">
      <c r="A1800" s="5" t="str">
        <f>"002738"</f>
        <v>002738</v>
      </c>
      <c r="B1800" s="6" t="s">
        <v>2172</v>
      </c>
      <c r="C1800" s="6" t="s">
        <v>321</v>
      </c>
    </row>
    <row r="1801" spans="1:3" ht="20.25" customHeight="1">
      <c r="A1801" s="5" t="str">
        <f>"002750"</f>
        <v>002750</v>
      </c>
      <c r="B1801" s="6" t="s">
        <v>2173</v>
      </c>
      <c r="C1801" s="6" t="s">
        <v>31</v>
      </c>
    </row>
    <row r="1802" spans="1:3" ht="20.25" customHeight="1">
      <c r="A1802" s="28" t="s">
        <v>2174</v>
      </c>
      <c r="B1802" s="28" t="s">
        <v>2175</v>
      </c>
      <c r="C1802" s="28" t="s">
        <v>663</v>
      </c>
    </row>
    <row r="1803" spans="1:3" ht="20.25" customHeight="1">
      <c r="A1803" s="28" t="s">
        <v>2176</v>
      </c>
      <c r="B1803" s="28" t="s">
        <v>2177</v>
      </c>
      <c r="C1803" s="28" t="s">
        <v>2178</v>
      </c>
    </row>
    <row r="1804" spans="1:3" ht="20.25" customHeight="1">
      <c r="A1804" s="28" t="s">
        <v>2179</v>
      </c>
      <c r="B1804" s="28" t="s">
        <v>2180</v>
      </c>
      <c r="C1804" s="28" t="s">
        <v>2178</v>
      </c>
    </row>
    <row r="1805" spans="1:3" ht="20.25" customHeight="1">
      <c r="A1805" s="5" t="str">
        <f>"002767"</f>
        <v>002767</v>
      </c>
      <c r="B1805" s="6" t="s">
        <v>2181</v>
      </c>
      <c r="C1805" s="6" t="s">
        <v>31</v>
      </c>
    </row>
    <row r="1806" spans="1:3" ht="20.25" customHeight="1">
      <c r="A1806" s="5" t="str">
        <f>"002768"</f>
        <v>002768</v>
      </c>
      <c r="B1806" s="6" t="s">
        <v>2182</v>
      </c>
      <c r="C1806" s="6" t="s">
        <v>2183</v>
      </c>
    </row>
    <row r="1807" spans="1:3" ht="20.25" customHeight="1">
      <c r="A1807" s="5" t="str">
        <f>"002769"</f>
        <v>002769</v>
      </c>
      <c r="B1807" s="6" t="s">
        <v>2184</v>
      </c>
      <c r="C1807" s="6" t="s">
        <v>62</v>
      </c>
    </row>
    <row r="1808" spans="1:3" ht="20.25" customHeight="1">
      <c r="A1808" s="5" t="str">
        <f>"002770"</f>
        <v>002770</v>
      </c>
      <c r="B1808" s="6" t="s">
        <v>2185</v>
      </c>
      <c r="C1808" s="6" t="s">
        <v>2186</v>
      </c>
    </row>
    <row r="1809" spans="1:3" ht="20.25" customHeight="1">
      <c r="A1809" s="15">
        <v>2775</v>
      </c>
      <c r="B1809" s="16" t="s">
        <v>2187</v>
      </c>
      <c r="C1809" s="16" t="s">
        <v>1732</v>
      </c>
    </row>
    <row r="1810" spans="1:3" ht="20.25" customHeight="1">
      <c r="A1810" s="5" t="str">
        <f>"002776"</f>
        <v>002776</v>
      </c>
      <c r="B1810" s="6" t="s">
        <v>2188</v>
      </c>
      <c r="C1810" s="6" t="s">
        <v>586</v>
      </c>
    </row>
    <row r="1811" spans="1:3" ht="20.25" customHeight="1">
      <c r="A1811" s="5" t="str">
        <f>"002777"</f>
        <v>002777</v>
      </c>
      <c r="B1811" s="6" t="s">
        <v>2189</v>
      </c>
      <c r="C1811" s="6" t="s">
        <v>317</v>
      </c>
    </row>
    <row r="1812" spans="1:3" ht="20.25" customHeight="1">
      <c r="A1812" s="5" t="str">
        <f>"002778"</f>
        <v>002778</v>
      </c>
      <c r="B1812" s="6" t="s">
        <v>2190</v>
      </c>
      <c r="C1812" s="6" t="s">
        <v>586</v>
      </c>
    </row>
    <row r="1813" spans="1:3" ht="20.25" customHeight="1">
      <c r="A1813" s="5" t="str">
        <f>"002779"</f>
        <v>002779</v>
      </c>
      <c r="B1813" s="6" t="s">
        <v>2191</v>
      </c>
      <c r="C1813" s="6" t="s">
        <v>818</v>
      </c>
    </row>
    <row r="1814" spans="1:3" ht="20.25" customHeight="1">
      <c r="A1814" s="5" t="str">
        <f>"002780"</f>
        <v>002780</v>
      </c>
      <c r="B1814" s="6" t="s">
        <v>2192</v>
      </c>
      <c r="C1814" s="6" t="s">
        <v>335</v>
      </c>
    </row>
    <row r="1815" spans="1:3" ht="20.25" customHeight="1">
      <c r="A1815" s="5" t="str">
        <f>"002781"</f>
        <v>002781</v>
      </c>
      <c r="B1815" s="6" t="s">
        <v>2193</v>
      </c>
      <c r="C1815" s="6" t="s">
        <v>34</v>
      </c>
    </row>
    <row r="1816" spans="1:3" ht="20.25" customHeight="1">
      <c r="A1816" s="5" t="str">
        <f>"002782"</f>
        <v>002782</v>
      </c>
      <c r="B1816" s="6" t="s">
        <v>2194</v>
      </c>
      <c r="C1816" s="6" t="s">
        <v>287</v>
      </c>
    </row>
    <row r="1817" spans="1:3" ht="20.25" customHeight="1">
      <c r="A1817" s="5" t="str">
        <f>"002785"</f>
        <v>002785</v>
      </c>
      <c r="B1817" s="6" t="s">
        <v>2195</v>
      </c>
      <c r="C1817" s="6" t="s">
        <v>261</v>
      </c>
    </row>
    <row r="1818" spans="1:3" ht="20.25" customHeight="1">
      <c r="A1818" s="28" t="s">
        <v>2196</v>
      </c>
      <c r="B1818" s="28" t="s">
        <v>2197</v>
      </c>
      <c r="C1818" s="28" t="s">
        <v>38</v>
      </c>
    </row>
    <row r="1819" spans="1:3" ht="20.25" customHeight="1">
      <c r="A1819" s="5" t="str">
        <f>"002788"</f>
        <v>002788</v>
      </c>
      <c r="B1819" s="6" t="s">
        <v>2198</v>
      </c>
      <c r="C1819" s="6" t="s">
        <v>31</v>
      </c>
    </row>
    <row r="1820" spans="1:3" ht="20.25" customHeight="1">
      <c r="A1820" s="5" t="str">
        <f>"002789"</f>
        <v>002789</v>
      </c>
      <c r="B1820" s="6" t="s">
        <v>2199</v>
      </c>
      <c r="C1820" s="6" t="s">
        <v>2200</v>
      </c>
    </row>
    <row r="1821" spans="1:3" ht="20.25" customHeight="1">
      <c r="A1821" s="5" t="str">
        <f>"002796"</f>
        <v>002796</v>
      </c>
      <c r="B1821" s="6" t="s">
        <v>2201</v>
      </c>
      <c r="C1821" s="6" t="s">
        <v>187</v>
      </c>
    </row>
    <row r="1822" spans="1:3" ht="20.25" customHeight="1">
      <c r="A1822" s="5" t="str">
        <f>"002797"</f>
        <v>002797</v>
      </c>
      <c r="B1822" s="6" t="s">
        <v>2202</v>
      </c>
      <c r="C1822" s="6" t="s">
        <v>1177</v>
      </c>
    </row>
    <row r="1823" spans="1:3" ht="20.25" customHeight="1">
      <c r="A1823" s="28" t="s">
        <v>2203</v>
      </c>
      <c r="B1823" s="28" t="s">
        <v>2204</v>
      </c>
      <c r="C1823" s="28" t="s">
        <v>1125</v>
      </c>
    </row>
    <row r="1824" spans="1:3" ht="20.25" customHeight="1">
      <c r="A1824" s="28" t="s">
        <v>2205</v>
      </c>
      <c r="B1824" s="28" t="s">
        <v>2206</v>
      </c>
      <c r="C1824" s="28" t="s">
        <v>147</v>
      </c>
    </row>
    <row r="1825" spans="1:3" ht="20.25" customHeight="1">
      <c r="A1825" s="28" t="s">
        <v>2207</v>
      </c>
      <c r="B1825" s="28" t="s">
        <v>2208</v>
      </c>
      <c r="C1825" s="28" t="s">
        <v>1528</v>
      </c>
    </row>
    <row r="1826" spans="1:3" ht="20.25" customHeight="1">
      <c r="A1826" s="5" t="str">
        <f>"002801"</f>
        <v>002801</v>
      </c>
      <c r="B1826" s="6" t="s">
        <v>2209</v>
      </c>
      <c r="C1826" s="6" t="s">
        <v>159</v>
      </c>
    </row>
    <row r="1827" spans="1:3" ht="20.25" customHeight="1">
      <c r="A1827" s="28" t="s">
        <v>2210</v>
      </c>
      <c r="B1827" s="28" t="s">
        <v>2211</v>
      </c>
      <c r="C1827" s="28" t="s">
        <v>1528</v>
      </c>
    </row>
    <row r="1828" spans="1:3" ht="20.25" customHeight="1">
      <c r="A1828" s="39" t="s">
        <v>2212</v>
      </c>
      <c r="B1828" s="39" t="s">
        <v>2213</v>
      </c>
      <c r="C1828" s="39" t="s">
        <v>167</v>
      </c>
    </row>
    <row r="1829" spans="1:3" ht="20.25" customHeight="1">
      <c r="A1829" s="28" t="s">
        <v>2214</v>
      </c>
      <c r="B1829" s="28" t="s">
        <v>2215</v>
      </c>
      <c r="C1829" s="28" t="s">
        <v>1503</v>
      </c>
    </row>
    <row r="1830" spans="1:3" ht="20.25" customHeight="1">
      <c r="A1830" s="5" t="str">
        <f>"002808"</f>
        <v>002808</v>
      </c>
      <c r="B1830" s="6" t="s">
        <v>2216</v>
      </c>
      <c r="C1830" s="6" t="s">
        <v>343</v>
      </c>
    </row>
    <row r="1831" spans="1:3" ht="20.25" customHeight="1">
      <c r="A1831" s="5" t="str">
        <f>"002809"</f>
        <v>002809</v>
      </c>
      <c r="B1831" s="6" t="s">
        <v>2217</v>
      </c>
      <c r="C1831" s="6" t="s">
        <v>1695</v>
      </c>
    </row>
    <row r="1832" spans="1:3" ht="20.25" customHeight="1">
      <c r="A1832" s="5" t="str">
        <f>"002810"</f>
        <v>002810</v>
      </c>
      <c r="B1832" s="6" t="s">
        <v>2218</v>
      </c>
      <c r="C1832" s="6" t="s">
        <v>94</v>
      </c>
    </row>
    <row r="1833" spans="1:3" ht="20.25" customHeight="1">
      <c r="A1833" s="5" t="str">
        <f>"002811"</f>
        <v>002811</v>
      </c>
      <c r="B1833" s="6" t="s">
        <v>2219</v>
      </c>
      <c r="C1833" s="6" t="s">
        <v>636</v>
      </c>
    </row>
    <row r="1834" spans="1:3" ht="20.25" customHeight="1">
      <c r="A1834" s="10">
        <v>2812</v>
      </c>
      <c r="B1834" s="11" t="s">
        <v>2220</v>
      </c>
      <c r="C1834" s="11" t="s">
        <v>147</v>
      </c>
    </row>
    <row r="1835" spans="1:3" ht="20.25" customHeight="1">
      <c r="A1835" s="5" t="str">
        <f>"002815"</f>
        <v>002815</v>
      </c>
      <c r="B1835" s="6" t="s">
        <v>2221</v>
      </c>
      <c r="C1835" s="6" t="s">
        <v>40</v>
      </c>
    </row>
    <row r="1836" spans="1:3" ht="20.25" customHeight="1">
      <c r="A1836" s="28" t="s">
        <v>2222</v>
      </c>
      <c r="B1836" s="28" t="s">
        <v>2223</v>
      </c>
      <c r="C1836" s="28" t="s">
        <v>2224</v>
      </c>
    </row>
    <row r="1837" spans="1:3" ht="20.25" customHeight="1">
      <c r="A1837" s="28" t="s">
        <v>2225</v>
      </c>
      <c r="B1837" s="28" t="s">
        <v>2226</v>
      </c>
      <c r="C1837" s="28" t="s">
        <v>1190</v>
      </c>
    </row>
    <row r="1838" spans="1:3" ht="20.25" customHeight="1">
      <c r="A1838" s="28" t="s">
        <v>2227</v>
      </c>
      <c r="B1838" s="28" t="s">
        <v>2228</v>
      </c>
      <c r="C1838" s="28" t="s">
        <v>77</v>
      </c>
    </row>
    <row r="1839" spans="1:3" ht="20.25" customHeight="1">
      <c r="A1839" s="5" t="str">
        <f>"002819"</f>
        <v>002819</v>
      </c>
      <c r="B1839" s="6" t="s">
        <v>2229</v>
      </c>
      <c r="C1839" s="6" t="s">
        <v>147</v>
      </c>
    </row>
    <row r="1840" spans="1:3" ht="20.25" customHeight="1">
      <c r="A1840" s="28" t="s">
        <v>2230</v>
      </c>
      <c r="B1840" s="28" t="s">
        <v>2231</v>
      </c>
      <c r="C1840" s="28" t="s">
        <v>303</v>
      </c>
    </row>
    <row r="1841" spans="1:3" ht="20.25" customHeight="1">
      <c r="A1841" s="5" t="str">
        <f>"002828"</f>
        <v>002828</v>
      </c>
      <c r="B1841" s="6" t="s">
        <v>2232</v>
      </c>
      <c r="C1841" s="6" t="s">
        <v>665</v>
      </c>
    </row>
    <row r="1842" spans="1:3" ht="20.25" customHeight="1">
      <c r="A1842" s="5" t="str">
        <f>"002838"</f>
        <v>002838</v>
      </c>
      <c r="B1842" s="6" t="s">
        <v>2233</v>
      </c>
      <c r="C1842" s="6" t="s">
        <v>62</v>
      </c>
    </row>
    <row r="1843" spans="1:3" ht="20.25" customHeight="1">
      <c r="A1843" s="5" t="str">
        <f>"002851"</f>
        <v>002851</v>
      </c>
      <c r="B1843" s="6" t="s">
        <v>2234</v>
      </c>
      <c r="C1843" s="6" t="s">
        <v>877</v>
      </c>
    </row>
    <row r="1844" spans="1:3" ht="20.25" customHeight="1">
      <c r="A1844" s="5" t="str">
        <f>"002859"</f>
        <v>002859</v>
      </c>
      <c r="B1844" s="6" t="s">
        <v>2235</v>
      </c>
      <c r="C1844" s="6" t="s">
        <v>811</v>
      </c>
    </row>
    <row r="1845" spans="1:3" ht="20.25" customHeight="1">
      <c r="A1845" s="5" t="str">
        <f>"002861"</f>
        <v>002861</v>
      </c>
      <c r="B1845" s="6" t="s">
        <v>2236</v>
      </c>
      <c r="C1845" s="6" t="s">
        <v>4</v>
      </c>
    </row>
    <row r="1846" spans="1:3" ht="20.25" customHeight="1">
      <c r="A1846" s="5" t="str">
        <f>"002862"</f>
        <v>002862</v>
      </c>
      <c r="B1846" s="6" t="s">
        <v>2237</v>
      </c>
      <c r="C1846" s="6" t="s">
        <v>38</v>
      </c>
    </row>
    <row r="1847" spans="1:3" ht="20.25" customHeight="1">
      <c r="A1847" s="5" t="str">
        <f>"002865"</f>
        <v>002865</v>
      </c>
      <c r="B1847" s="6" t="s">
        <v>2238</v>
      </c>
      <c r="C1847" s="6" t="s">
        <v>384</v>
      </c>
    </row>
    <row r="1848" spans="1:3" ht="20.25" customHeight="1">
      <c r="A1848" s="5" t="str">
        <f>"002866"</f>
        <v>002866</v>
      </c>
      <c r="B1848" s="6" t="s">
        <v>2239</v>
      </c>
      <c r="C1848" s="6" t="s">
        <v>285</v>
      </c>
    </row>
    <row r="1849" spans="1:3" ht="20.25" customHeight="1">
      <c r="A1849" s="5" t="str">
        <f>"002867"</f>
        <v>002867</v>
      </c>
      <c r="B1849" s="6" t="s">
        <v>2240</v>
      </c>
      <c r="C1849" s="6" t="s">
        <v>88</v>
      </c>
    </row>
    <row r="1850" spans="1:3" ht="20.25" customHeight="1">
      <c r="A1850" s="5" t="str">
        <f>"002868"</f>
        <v>002868</v>
      </c>
      <c r="B1850" s="6" t="s">
        <v>2241</v>
      </c>
      <c r="C1850" s="6" t="s">
        <v>38</v>
      </c>
    </row>
    <row r="1851" spans="1:3" ht="20.25" customHeight="1">
      <c r="A1851" s="39" t="s">
        <v>2242</v>
      </c>
      <c r="B1851" s="39" t="s">
        <v>2243</v>
      </c>
      <c r="C1851" s="39" t="s">
        <v>2244</v>
      </c>
    </row>
    <row r="1852" spans="1:3" ht="20.25" customHeight="1">
      <c r="A1852" s="5" t="str">
        <f>"002870"</f>
        <v>002870</v>
      </c>
      <c r="B1852" s="6" t="s">
        <v>2245</v>
      </c>
      <c r="C1852" s="6" t="s">
        <v>412</v>
      </c>
    </row>
    <row r="1853" spans="1:3" ht="20.25" customHeight="1">
      <c r="A1853" s="5" t="str">
        <f>"002872"</f>
        <v>002872</v>
      </c>
      <c r="B1853" s="6" t="s">
        <v>2246</v>
      </c>
      <c r="C1853" s="6" t="s">
        <v>31</v>
      </c>
    </row>
    <row r="1854" spans="1:3" ht="20.25" customHeight="1">
      <c r="A1854" s="5" t="str">
        <f>"002873"</f>
        <v>002873</v>
      </c>
      <c r="B1854" s="6" t="s">
        <v>2247</v>
      </c>
      <c r="C1854" s="6" t="s">
        <v>1170</v>
      </c>
    </row>
    <row r="1855" spans="1:3" ht="20.25" customHeight="1">
      <c r="A1855" s="5" t="str">
        <f>"002876"</f>
        <v>002876</v>
      </c>
      <c r="B1855" s="6" t="s">
        <v>2248</v>
      </c>
      <c r="C1855" s="6" t="s">
        <v>59</v>
      </c>
    </row>
    <row r="1856" spans="1:3" ht="20.25" customHeight="1">
      <c r="A1856" s="5" t="str">
        <f>"002877"</f>
        <v>002877</v>
      </c>
      <c r="B1856" s="6" t="s">
        <v>2249</v>
      </c>
      <c r="C1856" s="6" t="s">
        <v>4</v>
      </c>
    </row>
    <row r="1857" spans="1:3" ht="20.25" customHeight="1">
      <c r="A1857" s="5" t="str">
        <f>"002878"</f>
        <v>002878</v>
      </c>
      <c r="B1857" s="6" t="s">
        <v>2250</v>
      </c>
      <c r="C1857" s="6" t="s">
        <v>241</v>
      </c>
    </row>
    <row r="1858" spans="1:3" ht="20.25" customHeight="1">
      <c r="A1858" s="5" t="str">
        <f>"002879"</f>
        <v>002879</v>
      </c>
      <c r="B1858" s="6" t="s">
        <v>2251</v>
      </c>
      <c r="C1858" s="6" t="s">
        <v>12</v>
      </c>
    </row>
    <row r="1859" spans="1:3" ht="20.25" customHeight="1">
      <c r="A1859" s="5" t="str">
        <f>"002880"</f>
        <v>002880</v>
      </c>
      <c r="B1859" s="6" t="s">
        <v>2252</v>
      </c>
      <c r="C1859" s="6" t="s">
        <v>169</v>
      </c>
    </row>
    <row r="1860" spans="1:3" ht="20.25" customHeight="1">
      <c r="A1860" s="28" t="s">
        <v>2253</v>
      </c>
      <c r="B1860" s="28" t="s">
        <v>2254</v>
      </c>
      <c r="C1860" s="28" t="s">
        <v>539</v>
      </c>
    </row>
    <row r="1861" spans="1:3" ht="20.25" customHeight="1">
      <c r="A1861" s="28" t="s">
        <v>2255</v>
      </c>
      <c r="B1861" s="28" t="s">
        <v>2256</v>
      </c>
      <c r="C1861" s="28" t="s">
        <v>285</v>
      </c>
    </row>
    <row r="1862" spans="1:3" ht="20.25" customHeight="1">
      <c r="A1862" s="5" t="str">
        <f>"002885"</f>
        <v>002885</v>
      </c>
      <c r="B1862" s="6" t="s">
        <v>2257</v>
      </c>
      <c r="C1862" s="6" t="s">
        <v>2258</v>
      </c>
    </row>
    <row r="1863" spans="1:3" ht="20.25" customHeight="1">
      <c r="A1863" s="5" t="str">
        <f>"002886"</f>
        <v>002886</v>
      </c>
      <c r="B1863" s="6" t="s">
        <v>2259</v>
      </c>
      <c r="C1863" s="6" t="s">
        <v>34</v>
      </c>
    </row>
    <row r="1864" spans="1:3" ht="20.25" customHeight="1">
      <c r="A1864" s="28" t="s">
        <v>2260</v>
      </c>
      <c r="B1864" s="28" t="s">
        <v>2261</v>
      </c>
      <c r="C1864" s="28" t="s">
        <v>2105</v>
      </c>
    </row>
    <row r="1865" spans="1:3" ht="20.25" customHeight="1">
      <c r="A1865" s="5" t="str">
        <f>"002888"</f>
        <v>002888</v>
      </c>
      <c r="B1865" s="6" t="s">
        <v>2262</v>
      </c>
      <c r="C1865" s="6" t="s">
        <v>133</v>
      </c>
    </row>
    <row r="1866" spans="1:3" ht="20.25" customHeight="1">
      <c r="A1866" s="5" t="str">
        <f>"002889"</f>
        <v>002889</v>
      </c>
      <c r="B1866" s="6" t="s">
        <v>2263</v>
      </c>
      <c r="C1866" s="6" t="s">
        <v>415</v>
      </c>
    </row>
    <row r="1867" spans="1:3" ht="20.25" customHeight="1">
      <c r="A1867" s="10">
        <v>2890</v>
      </c>
      <c r="B1867" s="11" t="s">
        <v>2264</v>
      </c>
      <c r="C1867" s="11" t="s">
        <v>10</v>
      </c>
    </row>
    <row r="1868" spans="1:3" ht="20.25" customHeight="1">
      <c r="A1868" s="5" t="str">
        <f>"002891"</f>
        <v>002891</v>
      </c>
      <c r="B1868" s="6" t="s">
        <v>2265</v>
      </c>
      <c r="C1868" s="6" t="s">
        <v>147</v>
      </c>
    </row>
    <row r="1869" spans="1:3" ht="20.25" customHeight="1">
      <c r="A1869" s="5" t="str">
        <f>"002892"</f>
        <v>002892</v>
      </c>
      <c r="B1869" s="6" t="s">
        <v>2266</v>
      </c>
      <c r="C1869" s="6" t="s">
        <v>10</v>
      </c>
    </row>
    <row r="1870" spans="1:3" ht="20.25" customHeight="1">
      <c r="A1870" s="28" t="s">
        <v>2267</v>
      </c>
      <c r="B1870" s="28" t="s">
        <v>2268</v>
      </c>
      <c r="C1870" s="28" t="s">
        <v>2269</v>
      </c>
    </row>
    <row r="1871" spans="1:3" ht="20.25" customHeight="1">
      <c r="A1871" s="10">
        <v>2895</v>
      </c>
      <c r="B1871" s="11" t="s">
        <v>2270</v>
      </c>
      <c r="C1871" s="11" t="s">
        <v>176</v>
      </c>
    </row>
    <row r="1872" spans="1:3" ht="20.25" customHeight="1">
      <c r="A1872" s="5" t="str">
        <f>"002896"</f>
        <v>002896</v>
      </c>
      <c r="B1872" s="6" t="s">
        <v>2271</v>
      </c>
      <c r="C1872" s="6" t="s">
        <v>72</v>
      </c>
    </row>
    <row r="1873" spans="1:3" ht="20.25" customHeight="1">
      <c r="A1873" s="15">
        <v>2897</v>
      </c>
      <c r="B1873" s="16" t="s">
        <v>2272</v>
      </c>
      <c r="C1873" s="16" t="s">
        <v>230</v>
      </c>
    </row>
    <row r="1874" spans="1:3" ht="20.25" customHeight="1">
      <c r="A1874" s="5" t="str">
        <f>"002898"</f>
        <v>002898</v>
      </c>
      <c r="B1874" s="6" t="s">
        <v>2273</v>
      </c>
      <c r="C1874" s="6" t="s">
        <v>408</v>
      </c>
    </row>
    <row r="1875" spans="1:3" ht="20.25" customHeight="1">
      <c r="A1875" s="5" t="str">
        <f>"002899"</f>
        <v>002899</v>
      </c>
      <c r="B1875" s="6" t="s">
        <v>2274</v>
      </c>
      <c r="C1875" s="6" t="s">
        <v>2275</v>
      </c>
    </row>
    <row r="1876" spans="1:3" ht="20.25" customHeight="1">
      <c r="A1876" s="28" t="s">
        <v>2276</v>
      </c>
      <c r="B1876" s="28" t="s">
        <v>2277</v>
      </c>
      <c r="C1876" s="28" t="s">
        <v>94</v>
      </c>
    </row>
    <row r="1877" spans="1:3" ht="20.25" customHeight="1">
      <c r="A1877" s="5" t="str">
        <f>"002905"</f>
        <v>002905</v>
      </c>
      <c r="B1877" s="6" t="s">
        <v>2278</v>
      </c>
      <c r="C1877" s="6" t="s">
        <v>10</v>
      </c>
    </row>
    <row r="1878" spans="1:3" ht="20.25" customHeight="1">
      <c r="A1878" s="5" t="str">
        <f>"002906"</f>
        <v>002906</v>
      </c>
      <c r="B1878" s="6" t="s">
        <v>2279</v>
      </c>
      <c r="C1878" s="6" t="s">
        <v>10</v>
      </c>
    </row>
    <row r="1879" spans="1:3" ht="20.25" customHeight="1">
      <c r="A1879" s="5" t="str">
        <f>"002908"</f>
        <v>002908</v>
      </c>
      <c r="B1879" s="6" t="s">
        <v>2280</v>
      </c>
      <c r="C1879" s="6" t="s">
        <v>10</v>
      </c>
    </row>
    <row r="1880" spans="1:3" ht="20.25" customHeight="1">
      <c r="A1880" s="5" t="str">
        <f>"002909"</f>
        <v>002909</v>
      </c>
      <c r="B1880" s="6" t="s">
        <v>2281</v>
      </c>
      <c r="C1880" s="6" t="s">
        <v>1558</v>
      </c>
    </row>
    <row r="1881" spans="1:3" ht="20.25" customHeight="1">
      <c r="A1881" s="5" t="str">
        <f>"002913"</f>
        <v>002913</v>
      </c>
      <c r="B1881" s="6" t="s">
        <v>2282</v>
      </c>
      <c r="C1881" s="6" t="s">
        <v>147</v>
      </c>
    </row>
    <row r="1882" spans="1:3" ht="20.25" customHeight="1">
      <c r="A1882" s="28" t="s">
        <v>2283</v>
      </c>
      <c r="B1882" s="28" t="s">
        <v>2284</v>
      </c>
      <c r="C1882" s="28" t="s">
        <v>1936</v>
      </c>
    </row>
    <row r="1883" spans="1:3" ht="20.25" customHeight="1">
      <c r="A1883" s="5" t="str">
        <f>"002917"</f>
        <v>002917</v>
      </c>
      <c r="B1883" s="6" t="s">
        <v>2285</v>
      </c>
      <c r="C1883" s="6" t="s">
        <v>10</v>
      </c>
    </row>
    <row r="1884" spans="1:3" ht="20.25" customHeight="1">
      <c r="A1884" s="5" t="str">
        <f>"002918"</f>
        <v>002918</v>
      </c>
      <c r="B1884" s="6" t="s">
        <v>2286</v>
      </c>
      <c r="C1884" s="6" t="s">
        <v>10</v>
      </c>
    </row>
    <row r="1885" spans="1:3" ht="20.25" customHeight="1">
      <c r="A1885" s="5" t="str">
        <f>"002919"</f>
        <v>002919</v>
      </c>
      <c r="B1885" s="6" t="s">
        <v>2287</v>
      </c>
      <c r="C1885" s="6" t="s">
        <v>16</v>
      </c>
    </row>
    <row r="1886" spans="1:3" ht="20.25" customHeight="1">
      <c r="A1886" s="28" t="s">
        <v>2288</v>
      </c>
      <c r="B1886" s="28" t="s">
        <v>2289</v>
      </c>
      <c r="C1886" s="28" t="s">
        <v>412</v>
      </c>
    </row>
    <row r="1887" spans="1:3" ht="20.25" customHeight="1">
      <c r="A1887" s="28" t="s">
        <v>2290</v>
      </c>
      <c r="B1887" s="28" t="s">
        <v>2291</v>
      </c>
      <c r="C1887" s="28" t="s">
        <v>10</v>
      </c>
    </row>
    <row r="1888" spans="1:3" ht="20.25" customHeight="1">
      <c r="A1888" s="28" t="s">
        <v>2292</v>
      </c>
      <c r="B1888" s="28" t="s">
        <v>2293</v>
      </c>
      <c r="C1888" s="28" t="s">
        <v>107</v>
      </c>
    </row>
    <row r="1889" spans="1:3" ht="20.25" customHeight="1">
      <c r="A1889" s="28" t="s">
        <v>2294</v>
      </c>
      <c r="B1889" s="28" t="s">
        <v>2295</v>
      </c>
      <c r="C1889" s="28" t="s">
        <v>431</v>
      </c>
    </row>
    <row r="1890" spans="1:3" ht="20.25" customHeight="1">
      <c r="A1890" s="5" t="str">
        <f>"002933"</f>
        <v>002933</v>
      </c>
      <c r="B1890" s="6" t="s">
        <v>2296</v>
      </c>
      <c r="C1890" s="6" t="s">
        <v>40</v>
      </c>
    </row>
    <row r="1891" spans="1:3" ht="20.25" customHeight="1">
      <c r="A1891" s="5" t="str">
        <f>"002935"</f>
        <v>002935</v>
      </c>
      <c r="B1891" s="6" t="s">
        <v>2297</v>
      </c>
      <c r="C1891" s="6" t="s">
        <v>244</v>
      </c>
    </row>
    <row r="1892" spans="1:3" ht="20.25" customHeight="1">
      <c r="A1892" s="28" t="s">
        <v>2298</v>
      </c>
      <c r="B1892" s="28" t="s">
        <v>2299</v>
      </c>
      <c r="C1892" s="28" t="s">
        <v>51</v>
      </c>
    </row>
    <row r="1893" spans="1:3" ht="20.25" customHeight="1">
      <c r="A1893" s="5" t="str">
        <f>"002937"</f>
        <v>002937</v>
      </c>
      <c r="B1893" s="6" t="s">
        <v>2300</v>
      </c>
      <c r="C1893" s="6" t="s">
        <v>38</v>
      </c>
    </row>
    <row r="1894" spans="1:3" ht="20.25" customHeight="1">
      <c r="A1894" s="28" t="s">
        <v>2301</v>
      </c>
      <c r="B1894" s="28" t="s">
        <v>2302</v>
      </c>
      <c r="C1894" s="28" t="s">
        <v>429</v>
      </c>
    </row>
    <row r="1895" spans="1:3" ht="20.25" customHeight="1">
      <c r="A1895" s="5" t="str">
        <f>"002939"</f>
        <v>002939</v>
      </c>
      <c r="B1895" s="6" t="s">
        <v>2303</v>
      </c>
      <c r="C1895" s="6" t="s">
        <v>20</v>
      </c>
    </row>
    <row r="1896" spans="1:3" ht="20.25" customHeight="1">
      <c r="A1896" s="5" t="str">
        <f>"002945"</f>
        <v>002945</v>
      </c>
      <c r="B1896" s="6" t="s">
        <v>2304</v>
      </c>
      <c r="C1896" s="6" t="s">
        <v>31</v>
      </c>
    </row>
    <row r="1897" spans="1:3" ht="20.25" customHeight="1">
      <c r="A1897" s="5" t="str">
        <f>"002955"</f>
        <v>002955</v>
      </c>
      <c r="B1897" s="6" t="s">
        <v>2305</v>
      </c>
      <c r="C1897" s="6" t="s">
        <v>317</v>
      </c>
    </row>
    <row r="1898" spans="1:3" ht="20.25" customHeight="1">
      <c r="A1898" s="5" t="str">
        <f>"002956"</f>
        <v>002956</v>
      </c>
      <c r="B1898" s="6" t="s">
        <v>2306</v>
      </c>
      <c r="C1898" s="6" t="s">
        <v>412</v>
      </c>
    </row>
    <row r="1899" spans="1:3" ht="20.25" customHeight="1">
      <c r="A1899" s="5" t="str">
        <f>"002958"</f>
        <v>002958</v>
      </c>
      <c r="B1899" s="6" t="s">
        <v>2307</v>
      </c>
      <c r="C1899" s="6" t="s">
        <v>34</v>
      </c>
    </row>
    <row r="1900" spans="1:3" ht="20.25" customHeight="1">
      <c r="A1900" s="5" t="str">
        <f>"002959"</f>
        <v>002959</v>
      </c>
      <c r="B1900" s="6" t="s">
        <v>2308</v>
      </c>
      <c r="C1900" s="6" t="s">
        <v>412</v>
      </c>
    </row>
    <row r="1901" spans="1:3" ht="20.25" customHeight="1">
      <c r="A1901" s="5" t="str">
        <f>"002960"</f>
        <v>002960</v>
      </c>
      <c r="B1901" s="6" t="s">
        <v>2309</v>
      </c>
      <c r="C1901" s="6" t="s">
        <v>1971</v>
      </c>
    </row>
    <row r="1902" spans="1:3" ht="20.25" customHeight="1">
      <c r="A1902" s="5" t="str">
        <f>"002961"</f>
        <v>002961</v>
      </c>
      <c r="B1902" s="6" t="s">
        <v>2310</v>
      </c>
      <c r="C1902" s="6" t="s">
        <v>2311</v>
      </c>
    </row>
    <row r="1903" spans="1:3" ht="20.25" customHeight="1">
      <c r="A1903" s="5" t="str">
        <f>"002962"</f>
        <v>002962</v>
      </c>
      <c r="B1903" s="6" t="s">
        <v>2312</v>
      </c>
      <c r="C1903" s="6" t="s">
        <v>1009</v>
      </c>
    </row>
    <row r="1904" spans="1:3" ht="20.25" customHeight="1">
      <c r="A1904" s="5" t="str">
        <f>"002965"</f>
        <v>002965</v>
      </c>
      <c r="B1904" s="6" t="s">
        <v>2313</v>
      </c>
      <c r="C1904" s="6" t="s">
        <v>241</v>
      </c>
    </row>
    <row r="1905" spans="1:3" ht="20.25" customHeight="1">
      <c r="A1905" s="5" t="str">
        <f>"002966"</f>
        <v>002966</v>
      </c>
      <c r="B1905" s="6" t="s">
        <v>2314</v>
      </c>
      <c r="C1905" s="6" t="s">
        <v>147</v>
      </c>
    </row>
    <row r="1906" spans="1:3" ht="20.25" customHeight="1">
      <c r="A1906" s="5" t="str">
        <f>"002967"</f>
        <v>002967</v>
      </c>
      <c r="B1906" s="6" t="s">
        <v>2315</v>
      </c>
      <c r="C1906" s="6" t="s">
        <v>18</v>
      </c>
    </row>
    <row r="1907" spans="1:3" ht="20.25" customHeight="1">
      <c r="A1907" s="28" t="s">
        <v>2316</v>
      </c>
      <c r="B1907" s="28" t="s">
        <v>2317</v>
      </c>
      <c r="C1907" s="28" t="s">
        <v>18</v>
      </c>
    </row>
    <row r="1908" spans="1:3" ht="20.25" customHeight="1">
      <c r="A1908" s="5" t="str">
        <f>"002969"</f>
        <v>002969</v>
      </c>
      <c r="B1908" s="6" t="s">
        <v>2318</v>
      </c>
      <c r="C1908" s="6" t="s">
        <v>412</v>
      </c>
    </row>
    <row r="1909" spans="1:3" ht="20.25" customHeight="1">
      <c r="A1909" s="5" t="str">
        <f>"002971"</f>
        <v>002971</v>
      </c>
      <c r="B1909" s="6" t="s">
        <v>2319</v>
      </c>
      <c r="C1909" s="6" t="s">
        <v>10</v>
      </c>
    </row>
    <row r="1910" spans="1:3" ht="20.25" customHeight="1">
      <c r="A1910" s="10">
        <v>2972</v>
      </c>
      <c r="B1910" s="11" t="s">
        <v>2320</v>
      </c>
      <c r="C1910" s="11" t="s">
        <v>244</v>
      </c>
    </row>
    <row r="1911" spans="1:3" ht="20.25" customHeight="1">
      <c r="A1911" s="28" t="s">
        <v>2321</v>
      </c>
      <c r="B1911" s="28" t="s">
        <v>2322</v>
      </c>
      <c r="C1911" s="28" t="s">
        <v>1452</v>
      </c>
    </row>
    <row r="1912" spans="1:3" ht="20.25" customHeight="1">
      <c r="A1912" s="10">
        <v>2977</v>
      </c>
      <c r="B1912" s="11" t="s">
        <v>2323</v>
      </c>
      <c r="C1912" s="69" t="s">
        <v>431</v>
      </c>
    </row>
    <row r="1913" spans="1:3" ht="20.25" customHeight="1">
      <c r="A1913" s="5" t="str">
        <f>"002978"</f>
        <v>002978</v>
      </c>
      <c r="B1913" s="6" t="s">
        <v>2324</v>
      </c>
      <c r="C1913" s="6" t="s">
        <v>2325</v>
      </c>
    </row>
    <row r="1914" spans="1:3" ht="20.25" customHeight="1">
      <c r="A1914" s="5" t="str">
        <f>"002979"</f>
        <v>002979</v>
      </c>
      <c r="B1914" s="6" t="s">
        <v>2326</v>
      </c>
      <c r="C1914" s="6" t="s">
        <v>321</v>
      </c>
    </row>
    <row r="1915" spans="1:3" ht="20.25" customHeight="1">
      <c r="A1915" s="5" t="str">
        <f>"002980"</f>
        <v>002980</v>
      </c>
      <c r="B1915" s="6" t="s">
        <v>2327</v>
      </c>
      <c r="C1915" s="6" t="s">
        <v>74</v>
      </c>
    </row>
    <row r="1916" spans="1:3" ht="20.25" customHeight="1">
      <c r="A1916" s="28" t="s">
        <v>2328</v>
      </c>
      <c r="B1916" s="28" t="s">
        <v>2329</v>
      </c>
      <c r="C1916" s="28" t="s">
        <v>161</v>
      </c>
    </row>
    <row r="1917" spans="1:3" ht="20.25" customHeight="1">
      <c r="A1917" s="10">
        <v>2985</v>
      </c>
      <c r="B1917" s="11" t="s">
        <v>2330</v>
      </c>
      <c r="C1917" s="11" t="s">
        <v>2331</v>
      </c>
    </row>
    <row r="1918" spans="1:3" ht="20.25" customHeight="1">
      <c r="A1918" s="29">
        <v>2986</v>
      </c>
      <c r="B1918" s="30" t="s">
        <v>1368</v>
      </c>
      <c r="C1918" s="30" t="s">
        <v>176</v>
      </c>
    </row>
    <row r="1919" spans="1:3" ht="20.25" customHeight="1">
      <c r="A1919" s="29">
        <v>2987</v>
      </c>
      <c r="B1919" s="30" t="s">
        <v>2332</v>
      </c>
      <c r="C1919" s="30" t="s">
        <v>586</v>
      </c>
    </row>
    <row r="1920" spans="1:3" ht="20.25" customHeight="1">
      <c r="A1920" s="5" t="str">
        <f>"002988"</f>
        <v>002988</v>
      </c>
      <c r="B1920" s="6" t="s">
        <v>2333</v>
      </c>
      <c r="C1920" s="6" t="s">
        <v>169</v>
      </c>
    </row>
    <row r="1921" spans="1:3" ht="20.25" customHeight="1">
      <c r="A1921" s="5" t="str">
        <f>"002989"</f>
        <v>002989</v>
      </c>
      <c r="B1921" s="6" t="s">
        <v>2334</v>
      </c>
      <c r="C1921" s="6" t="s">
        <v>2335</v>
      </c>
    </row>
    <row r="1922" spans="1:3" ht="20.25" customHeight="1">
      <c r="A1922" s="28" t="s">
        <v>2336</v>
      </c>
      <c r="B1922" s="28" t="s">
        <v>2337</v>
      </c>
      <c r="C1922" s="28" t="s">
        <v>206</v>
      </c>
    </row>
    <row r="1923" spans="1:3" ht="20.25" customHeight="1">
      <c r="A1923" s="5" t="str">
        <f>"002991"</f>
        <v>002991</v>
      </c>
      <c r="B1923" s="6" t="s">
        <v>2338</v>
      </c>
      <c r="C1923" s="6" t="s">
        <v>303</v>
      </c>
    </row>
    <row r="1924" spans="1:3" ht="20.25" customHeight="1">
      <c r="A1924" s="5" t="str">
        <f>"002992"</f>
        <v>002992</v>
      </c>
      <c r="B1924" s="6" t="s">
        <v>2339</v>
      </c>
      <c r="C1924" s="6" t="s">
        <v>335</v>
      </c>
    </row>
    <row r="1925" spans="1:3" ht="20.25" customHeight="1">
      <c r="A1925" s="5" t="str">
        <f>"002993"</f>
        <v>002993</v>
      </c>
      <c r="B1925" s="6" t="s">
        <v>2340</v>
      </c>
      <c r="C1925" s="6" t="s">
        <v>31</v>
      </c>
    </row>
    <row r="1926" spans="1:3" ht="20.25" customHeight="1">
      <c r="A1926" s="5" t="str">
        <f>"002995"</f>
        <v>002995</v>
      </c>
      <c r="B1926" s="6" t="s">
        <v>2341</v>
      </c>
      <c r="C1926" s="6" t="s">
        <v>586</v>
      </c>
    </row>
    <row r="1927" spans="1:3" ht="20.25" customHeight="1">
      <c r="A1927" s="5" t="str">
        <f>"002996"</f>
        <v>002996</v>
      </c>
      <c r="B1927" s="6" t="s">
        <v>2342</v>
      </c>
      <c r="C1927" s="6" t="s">
        <v>34</v>
      </c>
    </row>
    <row r="1928" spans="1:3" ht="20.25" customHeight="1">
      <c r="A1928" s="28" t="s">
        <v>2343</v>
      </c>
      <c r="B1928" s="28" t="s">
        <v>2344</v>
      </c>
      <c r="C1928" s="28" t="s">
        <v>213</v>
      </c>
    </row>
    <row r="1929" spans="1:3" ht="20.25" customHeight="1">
      <c r="A1929" s="5" t="str">
        <f>"002998"</f>
        <v>002998</v>
      </c>
      <c r="B1929" s="6" t="s">
        <v>2345</v>
      </c>
      <c r="C1929" s="6" t="s">
        <v>77</v>
      </c>
    </row>
    <row r="1930" spans="1:3" ht="20.25" customHeight="1">
      <c r="A1930" s="5" t="str">
        <f>"002999"</f>
        <v>002999</v>
      </c>
      <c r="B1930" s="6" t="s">
        <v>2346</v>
      </c>
      <c r="C1930" s="6" t="s">
        <v>10</v>
      </c>
    </row>
    <row r="1931" spans="1:3" ht="20.25" customHeight="1">
      <c r="A1931" s="5" t="str">
        <f>"003000"</f>
        <v>003000</v>
      </c>
      <c r="B1931" s="6" t="s">
        <v>2347</v>
      </c>
      <c r="C1931" s="6" t="s">
        <v>187</v>
      </c>
    </row>
    <row r="1932" spans="1:3" ht="20.25" customHeight="1">
      <c r="A1932" s="28" t="s">
        <v>2348</v>
      </c>
      <c r="B1932" s="28" t="s">
        <v>2349</v>
      </c>
      <c r="C1932" s="28" t="s">
        <v>335</v>
      </c>
    </row>
    <row r="1933" spans="1:3" ht="20.25" customHeight="1">
      <c r="A1933" s="5" t="str">
        <f>"003002"</f>
        <v>003002</v>
      </c>
      <c r="B1933" s="6" t="s">
        <v>2350</v>
      </c>
      <c r="C1933" s="6" t="s">
        <v>147</v>
      </c>
    </row>
    <row r="1934" spans="1:3" ht="20.25" customHeight="1">
      <c r="A1934" s="29">
        <v>3005</v>
      </c>
      <c r="B1934" s="30" t="s">
        <v>2351</v>
      </c>
      <c r="C1934" s="30" t="s">
        <v>2352</v>
      </c>
    </row>
    <row r="1935" spans="1:3" ht="20.25" customHeight="1">
      <c r="A1935" s="28" t="s">
        <v>2353</v>
      </c>
      <c r="B1935" s="28" t="s">
        <v>2354</v>
      </c>
      <c r="C1935" s="28" t="s">
        <v>147</v>
      </c>
    </row>
    <row r="1936" spans="1:3" ht="20.25" customHeight="1">
      <c r="A1936" s="28" t="s">
        <v>2355</v>
      </c>
      <c r="B1936" s="28" t="s">
        <v>2356</v>
      </c>
      <c r="C1936" s="28" t="s">
        <v>230</v>
      </c>
    </row>
    <row r="1937" spans="1:3" ht="20.25" customHeight="1">
      <c r="A1937" s="28" t="s">
        <v>2357</v>
      </c>
      <c r="B1937" s="28" t="s">
        <v>2358</v>
      </c>
      <c r="C1937" s="28" t="s">
        <v>147</v>
      </c>
    </row>
    <row r="1938" spans="1:3" ht="20.25" customHeight="1">
      <c r="A1938" s="5" t="str">
        <f>"003009"</f>
        <v>003009</v>
      </c>
      <c r="B1938" s="6" t="s">
        <v>2359</v>
      </c>
      <c r="C1938" s="6" t="s">
        <v>376</v>
      </c>
    </row>
    <row r="1939" spans="1:3" ht="20.25" customHeight="1">
      <c r="A1939" s="28" t="s">
        <v>2360</v>
      </c>
      <c r="B1939" s="28" t="s">
        <v>2361</v>
      </c>
      <c r="C1939" s="28" t="s">
        <v>370</v>
      </c>
    </row>
    <row r="1940" spans="1:3" ht="20.25" customHeight="1">
      <c r="A1940" s="28" t="s">
        <v>2362</v>
      </c>
      <c r="B1940" s="28" t="s">
        <v>2363</v>
      </c>
      <c r="C1940" s="28" t="s">
        <v>1835</v>
      </c>
    </row>
    <row r="1941" spans="1:3" ht="20.25" customHeight="1">
      <c r="A1941" s="5" t="str">
        <f>"003018"</f>
        <v>003018</v>
      </c>
      <c r="B1941" s="6" t="s">
        <v>2364</v>
      </c>
      <c r="C1941" s="6" t="s">
        <v>38</v>
      </c>
    </row>
    <row r="1942" spans="1:3" ht="20.25" customHeight="1">
      <c r="A1942" s="5" t="str">
        <f>"003019"</f>
        <v>003019</v>
      </c>
      <c r="B1942" s="6" t="s">
        <v>2365</v>
      </c>
      <c r="C1942" s="6" t="s">
        <v>311</v>
      </c>
    </row>
    <row r="1943" spans="1:3" ht="20.25" customHeight="1">
      <c r="A1943" s="28" t="s">
        <v>2366</v>
      </c>
      <c r="B1943" s="28" t="s">
        <v>2367</v>
      </c>
      <c r="C1943" s="28" t="s">
        <v>343</v>
      </c>
    </row>
    <row r="1944" spans="1:3" ht="20.25" customHeight="1">
      <c r="A1944" s="5" t="str">
        <f>"003026"</f>
        <v>003026</v>
      </c>
      <c r="B1944" s="6" t="s">
        <v>2368</v>
      </c>
      <c r="C1944" s="6" t="s">
        <v>16</v>
      </c>
    </row>
    <row r="1945" spans="1:3" ht="20.25" customHeight="1">
      <c r="A1945" s="5" t="str">
        <f>"003027"</f>
        <v>003027</v>
      </c>
      <c r="B1945" s="6" t="s">
        <v>2369</v>
      </c>
      <c r="C1945" s="6" t="s">
        <v>452</v>
      </c>
    </row>
    <row r="1946" spans="1:3" ht="20.25" customHeight="1">
      <c r="A1946" s="10">
        <v>3028</v>
      </c>
      <c r="B1946" s="11" t="s">
        <v>2370</v>
      </c>
      <c r="C1946" s="11" t="s">
        <v>1159</v>
      </c>
    </row>
    <row r="1947" spans="1:3" ht="20.25" customHeight="1">
      <c r="A1947" s="5" t="str">
        <f>"003029"</f>
        <v>003029</v>
      </c>
      <c r="B1947" s="6" t="s">
        <v>2371</v>
      </c>
      <c r="C1947" s="6" t="s">
        <v>31</v>
      </c>
    </row>
    <row r="1948" spans="1:3" ht="20.25" customHeight="1">
      <c r="A1948" s="15">
        <v>3030</v>
      </c>
      <c r="B1948" s="16" t="s">
        <v>2372</v>
      </c>
      <c r="C1948" s="16" t="s">
        <v>10</v>
      </c>
    </row>
    <row r="1949" spans="1:3" ht="20.25" customHeight="1">
      <c r="A1949" s="28" t="s">
        <v>2373</v>
      </c>
      <c r="B1949" s="28" t="s">
        <v>2374</v>
      </c>
      <c r="C1949" s="28" t="s">
        <v>10</v>
      </c>
    </row>
    <row r="1950" spans="1:3" ht="20.25" customHeight="1">
      <c r="A1950" s="5" t="str">
        <f>"003036"</f>
        <v>003036</v>
      </c>
      <c r="B1950" s="6" t="s">
        <v>2375</v>
      </c>
      <c r="C1950" s="6" t="s">
        <v>20</v>
      </c>
    </row>
    <row r="1951" spans="1:3" ht="20.25" customHeight="1">
      <c r="A1951" s="5" t="str">
        <f>"003038"</f>
        <v>003038</v>
      </c>
      <c r="B1951" s="6" t="s">
        <v>2376</v>
      </c>
      <c r="C1951" s="6" t="s">
        <v>139</v>
      </c>
    </row>
    <row r="1952" spans="1:3" ht="20.25" customHeight="1">
      <c r="A1952" s="10">
        <v>3040</v>
      </c>
      <c r="B1952" s="11" t="s">
        <v>2377</v>
      </c>
      <c r="C1952" s="11" t="s">
        <v>2378</v>
      </c>
    </row>
    <row r="1953" spans="1:3" ht="20.25" customHeight="1">
      <c r="A1953" s="5" t="str">
        <f>"003056"</f>
        <v>003056</v>
      </c>
      <c r="B1953" s="6" t="s">
        <v>2379</v>
      </c>
      <c r="C1953" s="6" t="s">
        <v>1753</v>
      </c>
    </row>
    <row r="1954" spans="1:3" ht="20.25" customHeight="1">
      <c r="A1954" s="5" t="str">
        <f>"003058"</f>
        <v>003058</v>
      </c>
      <c r="B1954" s="6" t="s">
        <v>2380</v>
      </c>
      <c r="C1954" s="6" t="s">
        <v>1159</v>
      </c>
    </row>
    <row r="1955" spans="1:3" ht="20.25" customHeight="1">
      <c r="A1955" s="28" t="s">
        <v>2381</v>
      </c>
      <c r="B1955" s="28" t="s">
        <v>2382</v>
      </c>
      <c r="C1955" s="28" t="s">
        <v>1357</v>
      </c>
    </row>
    <row r="1956" spans="1:3" ht="20.25" customHeight="1">
      <c r="A1956" s="5" t="str">
        <f>"003060"</f>
        <v>003060</v>
      </c>
      <c r="B1956" s="6" t="s">
        <v>2383</v>
      </c>
      <c r="C1956" s="6" t="s">
        <v>187</v>
      </c>
    </row>
    <row r="1957" spans="1:3" ht="20.25" customHeight="1">
      <c r="A1957" s="5" t="str">
        <f>"003062"</f>
        <v>003062</v>
      </c>
      <c r="B1957" s="6" t="s">
        <v>2384</v>
      </c>
      <c r="C1957" s="6" t="s">
        <v>10</v>
      </c>
    </row>
    <row r="1958" spans="1:3" ht="20.25" customHeight="1">
      <c r="A1958" s="5" t="str">
        <f>"003065"</f>
        <v>003065</v>
      </c>
      <c r="B1958" s="6" t="s">
        <v>2385</v>
      </c>
      <c r="C1958" s="6" t="s">
        <v>10</v>
      </c>
    </row>
    <row r="1959" spans="1:3" ht="20.25" customHeight="1">
      <c r="A1959" s="5" t="str">
        <f>"003066"</f>
        <v>003066</v>
      </c>
      <c r="B1959" s="6" t="s">
        <v>2386</v>
      </c>
      <c r="C1959" s="6" t="s">
        <v>962</v>
      </c>
    </row>
    <row r="1960" spans="1:3" ht="20.25" customHeight="1">
      <c r="A1960" s="5" t="str">
        <f>"003067"</f>
        <v>003067</v>
      </c>
      <c r="B1960" s="6" t="s">
        <v>2387</v>
      </c>
      <c r="C1960" s="6" t="s">
        <v>610</v>
      </c>
    </row>
    <row r="1961" spans="1:3" ht="20.25" customHeight="1">
      <c r="A1961" s="18">
        <v>3068</v>
      </c>
      <c r="B1961" s="19" t="s">
        <v>2388</v>
      </c>
      <c r="C1961" s="19" t="s">
        <v>1314</v>
      </c>
    </row>
    <row r="1962" spans="1:3" ht="20.25" customHeight="1">
      <c r="A1962" s="5" t="str">
        <f>"003069"</f>
        <v>003069</v>
      </c>
      <c r="B1962" s="6" t="s">
        <v>2389</v>
      </c>
      <c r="C1962" s="6" t="s">
        <v>1037</v>
      </c>
    </row>
    <row r="1963" spans="1:3" ht="20.25" customHeight="1">
      <c r="A1963" s="28" t="s">
        <v>2390</v>
      </c>
      <c r="B1963" s="28" t="s">
        <v>2391</v>
      </c>
      <c r="C1963" s="28" t="s">
        <v>277</v>
      </c>
    </row>
    <row r="1964" spans="1:3" ht="20.25" customHeight="1">
      <c r="A1964" s="5" t="str">
        <f>"003071"</f>
        <v>003071</v>
      </c>
      <c r="B1964" s="6" t="s">
        <v>2392</v>
      </c>
      <c r="C1964" s="6" t="s">
        <v>934</v>
      </c>
    </row>
    <row r="1965" spans="1:3" ht="20.25" customHeight="1">
      <c r="A1965" s="5" t="str">
        <f>"003077"</f>
        <v>003077</v>
      </c>
      <c r="B1965" s="6" t="s">
        <v>2393</v>
      </c>
      <c r="C1965" s="6" t="s">
        <v>8</v>
      </c>
    </row>
    <row r="1966" spans="1:3" ht="20.25" customHeight="1">
      <c r="A1966" s="5" t="str">
        <f>"003078"</f>
        <v>003078</v>
      </c>
      <c r="B1966" s="6" t="s">
        <v>2394</v>
      </c>
      <c r="C1966" s="6" t="s">
        <v>31</v>
      </c>
    </row>
    <row r="1967" spans="1:3" ht="20.25" customHeight="1">
      <c r="A1967" s="5" t="str">
        <f>"003079"</f>
        <v>003079</v>
      </c>
      <c r="B1967" s="6" t="s">
        <v>2395</v>
      </c>
      <c r="C1967" s="6" t="s">
        <v>217</v>
      </c>
    </row>
    <row r="1968" spans="1:3" ht="20.25" customHeight="1">
      <c r="A1968" s="28" t="s">
        <v>2396</v>
      </c>
      <c r="B1968" s="28" t="s">
        <v>2397</v>
      </c>
      <c r="C1968" s="28" t="s">
        <v>34</v>
      </c>
    </row>
    <row r="1969" spans="1:3" ht="20.25" customHeight="1">
      <c r="A1969" s="28" t="s">
        <v>2398</v>
      </c>
      <c r="B1969" s="28" t="s">
        <v>2399</v>
      </c>
      <c r="C1969" s="28" t="s">
        <v>77</v>
      </c>
    </row>
    <row r="1970" spans="1:3" ht="20.25" customHeight="1">
      <c r="A1970" s="28" t="s">
        <v>2400</v>
      </c>
      <c r="B1970" s="28" t="s">
        <v>2401</v>
      </c>
      <c r="C1970" s="28" t="s">
        <v>452</v>
      </c>
    </row>
    <row r="1971" spans="1:3" ht="20.25" customHeight="1">
      <c r="A1971" s="5" t="str">
        <f>"003085"</f>
        <v>003085</v>
      </c>
      <c r="B1971" s="6" t="s">
        <v>2402</v>
      </c>
      <c r="C1971" s="6" t="s">
        <v>10</v>
      </c>
    </row>
    <row r="1972" spans="1:3" ht="20.25" customHeight="1">
      <c r="A1972" s="28" t="s">
        <v>2403</v>
      </c>
      <c r="B1972" s="28" t="s">
        <v>2404</v>
      </c>
      <c r="C1972" s="28" t="s">
        <v>1835</v>
      </c>
    </row>
    <row r="1973" spans="1:3" ht="20.25" customHeight="1">
      <c r="A1973" s="5" t="str">
        <f>"003087"</f>
        <v>003087</v>
      </c>
      <c r="B1973" s="6" t="s">
        <v>2405</v>
      </c>
      <c r="C1973" s="6" t="s">
        <v>94</v>
      </c>
    </row>
    <row r="1974" spans="1:3" ht="20.25" customHeight="1">
      <c r="A1974" s="5" t="str">
        <f>"003088"</f>
        <v>003088</v>
      </c>
      <c r="B1974" s="6" t="s">
        <v>2406</v>
      </c>
      <c r="C1974" s="6" t="s">
        <v>370</v>
      </c>
    </row>
    <row r="1975" spans="1:3" ht="20.25" customHeight="1">
      <c r="A1975" s="5" t="str">
        <f>"003089"</f>
        <v>003089</v>
      </c>
      <c r="B1975" s="6" t="s">
        <v>2407</v>
      </c>
      <c r="C1975" s="6" t="s">
        <v>2408</v>
      </c>
    </row>
    <row r="1976" spans="1:3" ht="20.25" customHeight="1">
      <c r="A1976" s="5" t="str">
        <f>"003092"</f>
        <v>003092</v>
      </c>
      <c r="B1976" s="6" t="s">
        <v>2409</v>
      </c>
      <c r="C1976" s="6" t="s">
        <v>10</v>
      </c>
    </row>
    <row r="1977" spans="1:3" ht="20.25" customHeight="1">
      <c r="A1977" s="28" t="s">
        <v>2410</v>
      </c>
      <c r="B1977" s="28" t="s">
        <v>2411</v>
      </c>
      <c r="C1977" s="28" t="s">
        <v>317</v>
      </c>
    </row>
    <row r="1978" spans="1:3" ht="20.25" customHeight="1">
      <c r="A1978" s="5" t="str">
        <f>"003094"</f>
        <v>003094</v>
      </c>
      <c r="B1978" s="6" t="s">
        <v>2412</v>
      </c>
      <c r="C1978" s="6" t="s">
        <v>31</v>
      </c>
    </row>
    <row r="1979" spans="1:3" ht="20.25" customHeight="1">
      <c r="A1979" s="5" t="str">
        <f>"003096"</f>
        <v>003096</v>
      </c>
      <c r="B1979" s="6" t="s">
        <v>2413</v>
      </c>
      <c r="C1979" s="6" t="s">
        <v>317</v>
      </c>
    </row>
    <row r="1980" spans="1:3" ht="20.25" customHeight="1">
      <c r="A1980" s="5" t="str">
        <f>"003097"</f>
        <v>003097</v>
      </c>
      <c r="B1980" s="6" t="s">
        <v>2414</v>
      </c>
      <c r="C1980" s="6" t="s">
        <v>317</v>
      </c>
    </row>
    <row r="1981" spans="1:3" ht="20.25" customHeight="1">
      <c r="A1981" s="5" t="str">
        <f>"003098"</f>
        <v>003098</v>
      </c>
      <c r="B1981" s="6" t="s">
        <v>2415</v>
      </c>
      <c r="C1981" s="6" t="s">
        <v>10</v>
      </c>
    </row>
    <row r="1982" spans="1:3" ht="20.25" customHeight="1">
      <c r="A1982" s="5" t="str">
        <f>"003099"</f>
        <v>003099</v>
      </c>
      <c r="B1982" s="6" t="s">
        <v>2416</v>
      </c>
      <c r="C1982" s="6" t="s">
        <v>161</v>
      </c>
    </row>
    <row r="1983" spans="1:3" ht="20.25" customHeight="1">
      <c r="A1983" s="28" t="s">
        <v>2417</v>
      </c>
      <c r="B1983" s="28" t="s">
        <v>2418</v>
      </c>
      <c r="C1983" s="28" t="s">
        <v>408</v>
      </c>
    </row>
    <row r="1984" spans="1:3" ht="20.25" customHeight="1">
      <c r="A1984" s="15">
        <v>3101</v>
      </c>
      <c r="B1984" s="16" t="s">
        <v>2419</v>
      </c>
      <c r="C1984" s="16" t="s">
        <v>586</v>
      </c>
    </row>
    <row r="1985" spans="1:3" ht="20.25" customHeight="1">
      <c r="A1985" s="5" t="str">
        <f>"003109"</f>
        <v>003109</v>
      </c>
      <c r="B1985" s="6" t="s">
        <v>2420</v>
      </c>
      <c r="C1985" s="6" t="s">
        <v>415</v>
      </c>
    </row>
    <row r="1986" spans="1:3" ht="20.25" customHeight="1">
      <c r="A1986" s="15">
        <v>3111</v>
      </c>
      <c r="B1986" s="16" t="s">
        <v>2421</v>
      </c>
      <c r="C1986" s="16" t="s">
        <v>442</v>
      </c>
    </row>
    <row r="1987" spans="1:3" ht="20.25" customHeight="1">
      <c r="A1987" s="28" t="s">
        <v>2422</v>
      </c>
      <c r="B1987" s="28" t="s">
        <v>2423</v>
      </c>
      <c r="C1987" s="28" t="s">
        <v>14</v>
      </c>
    </row>
    <row r="1988" spans="1:3" ht="20.25" customHeight="1">
      <c r="A1988" s="28" t="s">
        <v>2424</v>
      </c>
      <c r="B1988" s="28" t="s">
        <v>2425</v>
      </c>
      <c r="C1988" s="28" t="s">
        <v>1003</v>
      </c>
    </row>
    <row r="1989" spans="1:3" ht="20.25" customHeight="1">
      <c r="A1989" s="10">
        <v>3116</v>
      </c>
      <c r="B1989" s="11" t="s">
        <v>2426</v>
      </c>
      <c r="C1989" s="11" t="s">
        <v>293</v>
      </c>
    </row>
    <row r="1990" spans="1:3" ht="20.25" customHeight="1">
      <c r="A1990" s="5" t="str">
        <f>"003117"</f>
        <v>003117</v>
      </c>
      <c r="B1990" s="6" t="s">
        <v>2427</v>
      </c>
      <c r="C1990" s="6" t="s">
        <v>36</v>
      </c>
    </row>
    <row r="1991" spans="1:3" ht="20.25" customHeight="1">
      <c r="A1991" s="5" t="str">
        <f>"003118"</f>
        <v>003118</v>
      </c>
      <c r="B1991" s="6" t="s">
        <v>2428</v>
      </c>
      <c r="C1991" s="6" t="s">
        <v>94</v>
      </c>
    </row>
    <row r="1992" spans="1:3" ht="20.25" customHeight="1">
      <c r="A1992" s="5" t="str">
        <f>"003119"</f>
        <v>003119</v>
      </c>
      <c r="B1992" s="6" t="s">
        <v>2429</v>
      </c>
      <c r="C1992" s="6" t="s">
        <v>586</v>
      </c>
    </row>
    <row r="1993" spans="1:3" ht="20.25" customHeight="1">
      <c r="A1993" s="5" t="str">
        <f>"003123"</f>
        <v>003123</v>
      </c>
      <c r="B1993" s="6" t="s">
        <v>2430</v>
      </c>
      <c r="C1993" s="6" t="s">
        <v>408</v>
      </c>
    </row>
    <row r="1994" spans="1:3" ht="20.25" customHeight="1">
      <c r="A1994" s="5" t="str">
        <f>"003126"</f>
        <v>003126</v>
      </c>
      <c r="B1994" s="6" t="s">
        <v>2431</v>
      </c>
      <c r="C1994" s="6" t="s">
        <v>1503</v>
      </c>
    </row>
    <row r="1995" spans="1:3" ht="20.25" customHeight="1">
      <c r="A1995" s="28" t="s">
        <v>2432</v>
      </c>
      <c r="B1995" s="28" t="s">
        <v>2433</v>
      </c>
      <c r="C1995" s="28" t="s">
        <v>2434</v>
      </c>
    </row>
    <row r="1996" spans="1:3" ht="20.25" customHeight="1">
      <c r="A1996" s="5" t="str">
        <f>"003129"</f>
        <v>003129</v>
      </c>
      <c r="B1996" s="6" t="s">
        <v>2435</v>
      </c>
      <c r="C1996" s="6" t="s">
        <v>31</v>
      </c>
    </row>
    <row r="1997" spans="1:3" ht="20.25" customHeight="1">
      <c r="A1997" s="5" t="str">
        <f>"003135"</f>
        <v>003135</v>
      </c>
      <c r="B1997" s="6" t="s">
        <v>2436</v>
      </c>
      <c r="C1997" s="6" t="s">
        <v>412</v>
      </c>
    </row>
    <row r="1998" spans="1:3" ht="20.25" customHeight="1">
      <c r="A1998" s="5" t="str">
        <f>"003136"</f>
        <v>003136</v>
      </c>
      <c r="B1998" s="6" t="s">
        <v>2437</v>
      </c>
      <c r="C1998" s="6" t="s">
        <v>31</v>
      </c>
    </row>
    <row r="1999" spans="1:3" ht="20.25" customHeight="1">
      <c r="A1999" s="28" t="s">
        <v>2438</v>
      </c>
      <c r="B1999" s="28" t="s">
        <v>2439</v>
      </c>
      <c r="C1999" s="28" t="s">
        <v>187</v>
      </c>
    </row>
    <row r="2000" spans="1:3" ht="20.25" customHeight="1">
      <c r="A2000" s="28" t="s">
        <v>2440</v>
      </c>
      <c r="B2000" s="28" t="s">
        <v>2441</v>
      </c>
      <c r="C2000" s="28" t="s">
        <v>38</v>
      </c>
    </row>
    <row r="2001" spans="1:3" ht="20.25" customHeight="1">
      <c r="A2001" s="5" t="str">
        <f>"003156"</f>
        <v>003156</v>
      </c>
      <c r="B2001" s="6" t="s">
        <v>2442</v>
      </c>
      <c r="C2001" s="6" t="s">
        <v>34</v>
      </c>
    </row>
    <row r="2002" spans="1:3" ht="20.25" customHeight="1">
      <c r="A2002" s="10">
        <v>3158</v>
      </c>
      <c r="B2002" s="11" t="s">
        <v>2443</v>
      </c>
      <c r="C2002" s="11" t="s">
        <v>303</v>
      </c>
    </row>
    <row r="2003" spans="1:3" ht="20.25" customHeight="1">
      <c r="A2003" s="28" t="s">
        <v>2444</v>
      </c>
      <c r="B2003" s="28" t="s">
        <v>2445</v>
      </c>
      <c r="C2003" s="28" t="s">
        <v>38</v>
      </c>
    </row>
    <row r="2004" spans="1:3" ht="20.25" customHeight="1">
      <c r="A2004" s="5" t="str">
        <f>"003161"</f>
        <v>003161</v>
      </c>
      <c r="B2004" s="6" t="s">
        <v>2446</v>
      </c>
      <c r="C2004" s="6" t="s">
        <v>2447</v>
      </c>
    </row>
    <row r="2005" spans="1:3" ht="20.25" customHeight="1">
      <c r="A2005" s="28" t="s">
        <v>2448</v>
      </c>
      <c r="B2005" s="28" t="s">
        <v>2449</v>
      </c>
      <c r="C2005" s="28" t="s">
        <v>8</v>
      </c>
    </row>
    <row r="2006" spans="1:3" ht="20.25" customHeight="1">
      <c r="A2006" s="28" t="s">
        <v>2450</v>
      </c>
      <c r="B2006" s="28" t="s">
        <v>2451</v>
      </c>
      <c r="C2006" s="28" t="s">
        <v>285</v>
      </c>
    </row>
    <row r="2007" spans="1:3" ht="20.25" customHeight="1">
      <c r="A2007" s="5" t="str">
        <f>"003167"</f>
        <v>003167</v>
      </c>
      <c r="B2007" s="6" t="s">
        <v>2452</v>
      </c>
      <c r="C2007" s="6" t="s">
        <v>1873</v>
      </c>
    </row>
    <row r="2008" spans="1:3" ht="20.25" customHeight="1">
      <c r="A2008" s="5" t="str">
        <f>"003168"</f>
        <v>003168</v>
      </c>
      <c r="B2008" s="6" t="s">
        <v>2453</v>
      </c>
      <c r="C2008" s="6" t="s">
        <v>370</v>
      </c>
    </row>
    <row r="2009" spans="1:3" ht="20.25" customHeight="1">
      <c r="A2009" s="5" t="str">
        <f>"003169"</f>
        <v>003169</v>
      </c>
      <c r="B2009" s="6" t="s">
        <v>2454</v>
      </c>
      <c r="C2009" s="6" t="s">
        <v>185</v>
      </c>
    </row>
    <row r="2010" spans="1:3" ht="20.25" customHeight="1">
      <c r="A2010" s="5" t="str">
        <f>"003176"</f>
        <v>003176</v>
      </c>
      <c r="B2010" s="6" t="s">
        <v>2455</v>
      </c>
      <c r="C2010" s="6" t="s">
        <v>1981</v>
      </c>
    </row>
    <row r="2011" spans="1:3" ht="20.25" customHeight="1">
      <c r="A2011" s="5" t="str">
        <f>"003177"</f>
        <v>003177</v>
      </c>
      <c r="B2011" s="6" t="s">
        <v>2456</v>
      </c>
      <c r="C2011" s="6" t="s">
        <v>20</v>
      </c>
    </row>
    <row r="2012" spans="1:3" ht="20.25" customHeight="1">
      <c r="A2012" s="5" t="str">
        <f>"003178"</f>
        <v>003178</v>
      </c>
      <c r="B2012" s="6" t="s">
        <v>2457</v>
      </c>
      <c r="C2012" s="6" t="s">
        <v>354</v>
      </c>
    </row>
    <row r="2013" spans="1:3" ht="20.25" customHeight="1">
      <c r="A2013" s="28" t="s">
        <v>2458</v>
      </c>
      <c r="B2013" s="28" t="s">
        <v>2459</v>
      </c>
      <c r="C2013" s="28" t="s">
        <v>720</v>
      </c>
    </row>
    <row r="2014" spans="1:3" ht="20.25" customHeight="1">
      <c r="A2014" s="5" t="str">
        <f>"003180"</f>
        <v>003180</v>
      </c>
      <c r="B2014" s="6" t="s">
        <v>2460</v>
      </c>
      <c r="C2014" s="6" t="s">
        <v>128</v>
      </c>
    </row>
    <row r="2015" spans="1:3" ht="20.25" customHeight="1">
      <c r="A2015" s="28" t="s">
        <v>2461</v>
      </c>
      <c r="B2015" s="28" t="s">
        <v>2462</v>
      </c>
      <c r="C2015" s="28" t="s">
        <v>94</v>
      </c>
    </row>
    <row r="2016" spans="1:3" ht="20.25" customHeight="1">
      <c r="A2016" s="28" t="s">
        <v>2463</v>
      </c>
      <c r="B2016" s="28" t="s">
        <v>2464</v>
      </c>
      <c r="C2016" s="28" t="s">
        <v>417</v>
      </c>
    </row>
    <row r="2017" spans="1:3" ht="20.25" customHeight="1">
      <c r="A2017" s="5" t="str">
        <f>"003186"</f>
        <v>003186</v>
      </c>
      <c r="B2017" s="6" t="s">
        <v>2465</v>
      </c>
      <c r="C2017" s="6" t="s">
        <v>24</v>
      </c>
    </row>
    <row r="2018" spans="1:3" ht="20.25" customHeight="1">
      <c r="A2018" s="5" t="str">
        <f>"003187"</f>
        <v>003187</v>
      </c>
      <c r="B2018" s="6" t="s">
        <v>2466</v>
      </c>
      <c r="C2018" s="6" t="s">
        <v>24</v>
      </c>
    </row>
    <row r="2019" spans="1:3" ht="20.25" customHeight="1">
      <c r="A2019" s="5" t="str">
        <f>"003188"</f>
        <v>003188</v>
      </c>
      <c r="B2019" s="6" t="s">
        <v>2467</v>
      </c>
      <c r="C2019" s="6" t="s">
        <v>415</v>
      </c>
    </row>
    <row r="2020" spans="1:3" ht="20.25" customHeight="1">
      <c r="A2020" s="5" t="str">
        <f>"003189"</f>
        <v>003189</v>
      </c>
      <c r="B2020" s="6" t="s">
        <v>2468</v>
      </c>
      <c r="C2020" s="6" t="s">
        <v>317</v>
      </c>
    </row>
    <row r="2021" spans="1:3" ht="20.25" customHeight="1">
      <c r="A2021" s="28" t="s">
        <v>2469</v>
      </c>
      <c r="B2021" s="28" t="s">
        <v>2470</v>
      </c>
      <c r="C2021" s="28" t="s">
        <v>1593</v>
      </c>
    </row>
    <row r="2022" spans="1:3" ht="20.25" customHeight="1">
      <c r="A2022" s="5" t="str">
        <f>"003195"</f>
        <v>003195</v>
      </c>
      <c r="B2022" s="6" t="s">
        <v>2471</v>
      </c>
      <c r="C2022" s="6" t="s">
        <v>31</v>
      </c>
    </row>
    <row r="2023" spans="1:3" ht="20.25" customHeight="1">
      <c r="A2023" s="5" t="str">
        <f>"003196"</f>
        <v>003196</v>
      </c>
      <c r="B2023" s="6" t="s">
        <v>2472</v>
      </c>
      <c r="C2023" s="6" t="s">
        <v>1159</v>
      </c>
    </row>
    <row r="2024" spans="1:3" ht="20.25" customHeight="1">
      <c r="A2024" s="5" t="str">
        <f>"003197"</f>
        <v>003197</v>
      </c>
      <c r="B2024" s="6" t="s">
        <v>2473</v>
      </c>
      <c r="C2024" s="6" t="s">
        <v>38</v>
      </c>
    </row>
    <row r="2025" spans="1:3" ht="20.25" customHeight="1">
      <c r="A2025" s="28" t="s">
        <v>2474</v>
      </c>
      <c r="B2025" s="28" t="s">
        <v>2475</v>
      </c>
      <c r="C2025" s="28" t="s">
        <v>277</v>
      </c>
    </row>
    <row r="2026" spans="1:3" ht="20.25" customHeight="1">
      <c r="A2026" s="5" t="str">
        <f>"003199"</f>
        <v>003199</v>
      </c>
      <c r="B2026" s="6" t="s">
        <v>2476</v>
      </c>
      <c r="C2026" s="6" t="s">
        <v>38</v>
      </c>
    </row>
    <row r="2027" spans="1:3" ht="20.25" customHeight="1">
      <c r="A2027" s="28" t="s">
        <v>2477</v>
      </c>
      <c r="B2027" s="28" t="s">
        <v>2478</v>
      </c>
      <c r="C2027" s="28" t="s">
        <v>1936</v>
      </c>
    </row>
    <row r="2028" spans="1:3" ht="20.25" customHeight="1">
      <c r="A2028" s="5" t="str">
        <f>"003206"</f>
        <v>003206</v>
      </c>
      <c r="B2028" s="6" t="s">
        <v>2479</v>
      </c>
      <c r="C2028" s="6" t="s">
        <v>150</v>
      </c>
    </row>
    <row r="2029" spans="1:3" ht="20.25" customHeight="1">
      <c r="A2029" s="5" t="str">
        <f>"003207"</f>
        <v>003207</v>
      </c>
      <c r="B2029" s="6" t="s">
        <v>2480</v>
      </c>
      <c r="C2029" s="6" t="s">
        <v>224</v>
      </c>
    </row>
    <row r="2030" spans="1:3" ht="20.25" customHeight="1">
      <c r="A2030" s="28" t="s">
        <v>2481</v>
      </c>
      <c r="B2030" s="28" t="s">
        <v>2482</v>
      </c>
      <c r="C2030" s="28" t="s">
        <v>133</v>
      </c>
    </row>
    <row r="2031" spans="1:3" ht="20.25" customHeight="1">
      <c r="A2031" s="5" t="str">
        <f>"003209"</f>
        <v>003209</v>
      </c>
      <c r="B2031" s="6" t="s">
        <v>2483</v>
      </c>
      <c r="C2031" s="6" t="s">
        <v>872</v>
      </c>
    </row>
    <row r="2032" spans="1:3" ht="20.25" customHeight="1">
      <c r="A2032" s="5" t="str">
        <f>"003210"</f>
        <v>003210</v>
      </c>
      <c r="B2032" s="6" t="s">
        <v>2484</v>
      </c>
      <c r="C2032" s="6" t="s">
        <v>187</v>
      </c>
    </row>
    <row r="2033" spans="1:3" ht="20.25" customHeight="1">
      <c r="A2033" s="28" t="s">
        <v>2485</v>
      </c>
      <c r="B2033" s="28" t="s">
        <v>2486</v>
      </c>
      <c r="C2033" s="28" t="s">
        <v>786</v>
      </c>
    </row>
    <row r="2034" spans="1:3" ht="20.25" customHeight="1">
      <c r="A2034" s="5" t="str">
        <f>"003215"</f>
        <v>003215</v>
      </c>
      <c r="B2034" s="6" t="s">
        <v>2487</v>
      </c>
      <c r="C2034" s="6" t="s">
        <v>8</v>
      </c>
    </row>
    <row r="2035" spans="1:3" ht="20.25" customHeight="1">
      <c r="A2035" s="28" t="s">
        <v>2488</v>
      </c>
      <c r="B2035" s="28" t="s">
        <v>2489</v>
      </c>
      <c r="C2035" s="28" t="s">
        <v>18</v>
      </c>
    </row>
    <row r="2036" spans="1:3" ht="20.25" customHeight="1">
      <c r="A2036" s="5" t="str">
        <f>"003218"</f>
        <v>003218</v>
      </c>
      <c r="B2036" s="6" t="s">
        <v>2490</v>
      </c>
      <c r="C2036" s="6" t="s">
        <v>2491</v>
      </c>
    </row>
    <row r="2037" spans="1:3" ht="20.25" customHeight="1">
      <c r="A2037" s="5" t="str">
        <f>"003219"</f>
        <v>003219</v>
      </c>
      <c r="B2037" s="6" t="s">
        <v>2492</v>
      </c>
      <c r="C2037" s="6" t="s">
        <v>665</v>
      </c>
    </row>
    <row r="2038" spans="1:3" ht="20.25" customHeight="1">
      <c r="A2038" s="5" t="str">
        <f>"003220"</f>
        <v>003220</v>
      </c>
      <c r="B2038" s="6" t="s">
        <v>2493</v>
      </c>
      <c r="C2038" s="6" t="s">
        <v>24</v>
      </c>
    </row>
    <row r="2039" spans="1:3" ht="20.25" customHeight="1">
      <c r="A2039" s="31">
        <v>3222</v>
      </c>
      <c r="B2039" s="12" t="s">
        <v>2494</v>
      </c>
      <c r="C2039" s="12" t="s">
        <v>317</v>
      </c>
    </row>
    <row r="2040" spans="1:3" ht="20.25" customHeight="1">
      <c r="A2040" s="5" t="str">
        <f>"003226"</f>
        <v>003226</v>
      </c>
      <c r="B2040" s="6" t="s">
        <v>2495</v>
      </c>
      <c r="C2040" s="6" t="s">
        <v>88</v>
      </c>
    </row>
    <row r="2041" spans="1:3" ht="20.25" customHeight="1">
      <c r="A2041" s="28" t="s">
        <v>2496</v>
      </c>
      <c r="B2041" s="28" t="s">
        <v>2497</v>
      </c>
      <c r="C2041" s="28" t="s">
        <v>18</v>
      </c>
    </row>
    <row r="2042" spans="1:3" ht="20.25" customHeight="1">
      <c r="A2042" s="28" t="s">
        <v>2498</v>
      </c>
      <c r="B2042" s="28" t="s">
        <v>2499</v>
      </c>
      <c r="C2042" s="28" t="s">
        <v>16</v>
      </c>
    </row>
    <row r="2043" spans="1:3" ht="20.25" customHeight="1">
      <c r="A2043" s="5" t="str">
        <f>"003231"</f>
        <v>003231</v>
      </c>
      <c r="B2043" s="6" t="s">
        <v>2500</v>
      </c>
      <c r="C2043" s="6" t="s">
        <v>376</v>
      </c>
    </row>
    <row r="2044" spans="1:3" ht="20.25" customHeight="1">
      <c r="A2044" s="10">
        <v>3232</v>
      </c>
      <c r="B2044" s="11" t="s">
        <v>2501</v>
      </c>
      <c r="C2044" s="6" t="s">
        <v>31</v>
      </c>
    </row>
    <row r="2045" spans="1:3" ht="20.25" customHeight="1">
      <c r="A2045" s="5" t="str">
        <f>"003233"</f>
        <v>003233</v>
      </c>
      <c r="B2045" s="6" t="s">
        <v>2502</v>
      </c>
      <c r="C2045" s="6" t="s">
        <v>88</v>
      </c>
    </row>
    <row r="2046" spans="1:3" ht="20.25" customHeight="1">
      <c r="A2046" s="5" t="str">
        <f>"003236"</f>
        <v>003236</v>
      </c>
      <c r="B2046" s="6" t="s">
        <v>2503</v>
      </c>
      <c r="C2046" s="6" t="s">
        <v>18</v>
      </c>
    </row>
    <row r="2047" spans="1:3" ht="20.25" customHeight="1">
      <c r="A2047" s="5" t="str">
        <f>"003238"</f>
        <v>003238</v>
      </c>
      <c r="B2047" s="6" t="s">
        <v>2504</v>
      </c>
      <c r="C2047" s="6" t="s">
        <v>720</v>
      </c>
    </row>
    <row r="2048" spans="1:3" ht="20.25" customHeight="1">
      <c r="A2048" s="5" t="str">
        <f>"003239"</f>
        <v>003239</v>
      </c>
      <c r="B2048" s="6" t="s">
        <v>2505</v>
      </c>
      <c r="C2048" s="6" t="s">
        <v>31</v>
      </c>
    </row>
    <row r="2049" spans="1:3" ht="20.25" customHeight="1">
      <c r="A2049" s="5" t="str">
        <f>"003246"</f>
        <v>003246</v>
      </c>
      <c r="B2049" s="6" t="s">
        <v>2506</v>
      </c>
      <c r="C2049" s="6" t="s">
        <v>321</v>
      </c>
    </row>
    <row r="2050" spans="1:3" ht="20.25" customHeight="1">
      <c r="A2050" s="28" t="s">
        <v>2507</v>
      </c>
      <c r="B2050" s="28" t="s">
        <v>2508</v>
      </c>
      <c r="C2050" s="28" t="s">
        <v>36</v>
      </c>
    </row>
    <row r="2051" spans="1:3" ht="20.25" customHeight="1">
      <c r="A2051" s="5" t="str">
        <f>"003256"</f>
        <v>003256</v>
      </c>
      <c r="B2051" s="6" t="s">
        <v>2509</v>
      </c>
      <c r="C2051" s="6" t="s">
        <v>161</v>
      </c>
    </row>
    <row r="2052" spans="1:3" ht="20.25" customHeight="1">
      <c r="A2052" s="5" t="str">
        <f>"003258"</f>
        <v>003258</v>
      </c>
      <c r="B2052" s="6" t="s">
        <v>2510</v>
      </c>
      <c r="C2052" s="6" t="s">
        <v>161</v>
      </c>
    </row>
    <row r="2053" spans="1:3" ht="20.25" customHeight="1">
      <c r="A2053" s="5" t="str">
        <f>"003259"</f>
        <v>003259</v>
      </c>
      <c r="B2053" s="6" t="s">
        <v>2511</v>
      </c>
      <c r="C2053" s="6" t="s">
        <v>161</v>
      </c>
    </row>
    <row r="2054" spans="1:3" ht="20.25" customHeight="1">
      <c r="A2054" s="28" t="s">
        <v>2512</v>
      </c>
      <c r="B2054" s="28" t="s">
        <v>2513</v>
      </c>
      <c r="C2054" s="28" t="s">
        <v>2514</v>
      </c>
    </row>
    <row r="2055" spans="1:3" ht="20.25" customHeight="1">
      <c r="A2055" s="5" t="str">
        <f>"003261"</f>
        <v>003261</v>
      </c>
      <c r="B2055" s="6" t="s">
        <v>2515</v>
      </c>
      <c r="C2055" s="6" t="s">
        <v>2311</v>
      </c>
    </row>
    <row r="2056" spans="1:3" ht="20.25" customHeight="1">
      <c r="A2056" s="5" t="str">
        <f>"003262"</f>
        <v>003262</v>
      </c>
      <c r="B2056" s="6" t="s">
        <v>2516</v>
      </c>
      <c r="C2056" s="6" t="s">
        <v>210</v>
      </c>
    </row>
    <row r="2057" spans="1:3" ht="20.25" customHeight="1">
      <c r="A2057" s="28" t="s">
        <v>2517</v>
      </c>
      <c r="B2057" s="28" t="s">
        <v>2518</v>
      </c>
      <c r="C2057" s="28" t="s">
        <v>429</v>
      </c>
    </row>
    <row r="2058" spans="1:3" ht="20.25" customHeight="1">
      <c r="A2058" s="28" t="s">
        <v>2519</v>
      </c>
      <c r="B2058" s="28" t="s">
        <v>2520</v>
      </c>
      <c r="C2058" s="28" t="s">
        <v>77</v>
      </c>
    </row>
    <row r="2059" spans="1:3" ht="20.25" customHeight="1">
      <c r="A2059" s="5" t="str">
        <f>"003269"</f>
        <v>003269</v>
      </c>
      <c r="B2059" s="6" t="s">
        <v>2521</v>
      </c>
      <c r="C2059" s="6" t="s">
        <v>646</v>
      </c>
    </row>
    <row r="2060" spans="1:3" ht="20.25" customHeight="1">
      <c r="A2060" s="5" t="str">
        <f>"003270"</f>
        <v>003270</v>
      </c>
      <c r="B2060" s="6" t="s">
        <v>2522</v>
      </c>
      <c r="C2060" s="6" t="s">
        <v>429</v>
      </c>
    </row>
    <row r="2061" spans="1:3" ht="20.25" customHeight="1">
      <c r="A2061" s="5" t="str">
        <f>"003276"</f>
        <v>003276</v>
      </c>
      <c r="B2061" s="6" t="s">
        <v>2523</v>
      </c>
      <c r="C2061" s="6" t="s">
        <v>12</v>
      </c>
    </row>
    <row r="2062" spans="1:3" ht="20.25" customHeight="1">
      <c r="A2062" s="28" t="s">
        <v>2524</v>
      </c>
      <c r="B2062" s="28" t="s">
        <v>2525</v>
      </c>
      <c r="C2062" s="28" t="s">
        <v>10</v>
      </c>
    </row>
    <row r="2063" spans="1:3" ht="20.25" customHeight="1">
      <c r="A2063" s="28" t="s">
        <v>2526</v>
      </c>
      <c r="B2063" s="28" t="s">
        <v>2527</v>
      </c>
      <c r="C2063" s="28" t="s">
        <v>2528</v>
      </c>
    </row>
    <row r="2064" spans="1:3" ht="20.25" customHeight="1">
      <c r="A2064" s="5" t="str">
        <f>"003280"</f>
        <v>003280</v>
      </c>
      <c r="B2064" s="6" t="s">
        <v>2529</v>
      </c>
      <c r="C2064" s="6" t="s">
        <v>56</v>
      </c>
    </row>
    <row r="2065" spans="1:3" ht="20.25" customHeight="1">
      <c r="A2065" s="5" t="str">
        <f>"003282"</f>
        <v>003282</v>
      </c>
      <c r="B2065" s="6" t="s">
        <v>2530</v>
      </c>
      <c r="C2065" s="6" t="s">
        <v>1270</v>
      </c>
    </row>
    <row r="2066" spans="1:3" ht="20.25" customHeight="1">
      <c r="A2066" s="28" t="s">
        <v>2531</v>
      </c>
      <c r="B2066" s="28" t="s">
        <v>2532</v>
      </c>
      <c r="C2066" s="28" t="s">
        <v>1522</v>
      </c>
    </row>
    <row r="2067" spans="1:3" ht="20.25" customHeight="1">
      <c r="A2067" s="5" t="str">
        <f>"003287"</f>
        <v>003287</v>
      </c>
      <c r="B2067" s="6" t="s">
        <v>2533</v>
      </c>
      <c r="C2067" s="6" t="s">
        <v>139</v>
      </c>
    </row>
    <row r="2068" spans="1:3" ht="20.25" customHeight="1">
      <c r="A2068" s="10">
        <v>3288</v>
      </c>
      <c r="B2068" s="11" t="s">
        <v>2534</v>
      </c>
      <c r="C2068" s="11" t="s">
        <v>62</v>
      </c>
    </row>
    <row r="2069" spans="1:3" ht="20.25" customHeight="1">
      <c r="A2069" s="5" t="str">
        <f>"003289"</f>
        <v>003289</v>
      </c>
      <c r="B2069" s="6" t="s">
        <v>2535</v>
      </c>
      <c r="C2069" s="6" t="s">
        <v>94</v>
      </c>
    </row>
    <row r="2070" spans="1:3" ht="20.25" customHeight="1">
      <c r="A2070" s="5" t="str">
        <f>"003290"</f>
        <v>003290</v>
      </c>
      <c r="B2070" s="6" t="s">
        <v>2536</v>
      </c>
      <c r="C2070" s="6" t="s">
        <v>277</v>
      </c>
    </row>
    <row r="2071" spans="1:3" ht="20.25" customHeight="1">
      <c r="A2071" s="5" t="str">
        <f>"003292"</f>
        <v>003292</v>
      </c>
      <c r="B2071" s="6" t="s">
        <v>2537</v>
      </c>
      <c r="C2071" s="6" t="s">
        <v>317</v>
      </c>
    </row>
    <row r="2072" spans="1:3" ht="20.25" customHeight="1">
      <c r="A2072" s="5" t="str">
        <f>"003296"</f>
        <v>003296</v>
      </c>
      <c r="B2072" s="6" t="s">
        <v>2538</v>
      </c>
      <c r="C2072" s="6" t="s">
        <v>10</v>
      </c>
    </row>
    <row r="2073" spans="1:3" ht="20.25" customHeight="1">
      <c r="A2073" s="5" t="str">
        <f>"003297"</f>
        <v>003297</v>
      </c>
      <c r="B2073" s="6" t="s">
        <v>2539</v>
      </c>
      <c r="C2073" s="6" t="s">
        <v>285</v>
      </c>
    </row>
    <row r="2074" spans="1:3" ht="20.25" customHeight="1">
      <c r="A2074" s="5" t="str">
        <f>"003298"</f>
        <v>003298</v>
      </c>
      <c r="B2074" s="6" t="s">
        <v>2540</v>
      </c>
      <c r="C2074" s="6" t="s">
        <v>376</v>
      </c>
    </row>
    <row r="2075" spans="1:3" ht="20.25" customHeight="1">
      <c r="A2075" s="5" t="str">
        <f>"003299"</f>
        <v>003299</v>
      </c>
      <c r="B2075" s="6" t="s">
        <v>2541</v>
      </c>
      <c r="C2075" s="6" t="s">
        <v>317</v>
      </c>
    </row>
    <row r="2076" spans="1:3" ht="20.25" customHeight="1">
      <c r="A2076" s="28" t="s">
        <v>2542</v>
      </c>
      <c r="B2076" s="28" t="s">
        <v>2543</v>
      </c>
      <c r="C2076" s="28" t="s">
        <v>2224</v>
      </c>
    </row>
    <row r="2077" spans="1:3" ht="20.25" customHeight="1">
      <c r="A2077" s="5" t="str">
        <f>"003302"</f>
        <v>003302</v>
      </c>
      <c r="B2077" s="6" t="s">
        <v>2544</v>
      </c>
      <c r="C2077" s="6" t="s">
        <v>94</v>
      </c>
    </row>
    <row r="2078" spans="1:3" ht="20.25" customHeight="1">
      <c r="A2078" s="10">
        <v>3306</v>
      </c>
      <c r="B2078" s="11" t="s">
        <v>2545</v>
      </c>
      <c r="C2078" s="11" t="s">
        <v>10</v>
      </c>
    </row>
    <row r="2079" spans="1:3" ht="20.25" customHeight="1">
      <c r="A2079" s="5" t="str">
        <f>"003308"</f>
        <v>003308</v>
      </c>
      <c r="B2079" s="6" t="s">
        <v>2546</v>
      </c>
      <c r="C2079" s="6" t="s">
        <v>1770</v>
      </c>
    </row>
    <row r="2080" spans="1:3" ht="20.25" customHeight="1">
      <c r="A2080" s="5" t="str">
        <f>"003309"</f>
        <v>003309</v>
      </c>
      <c r="B2080" s="6" t="s">
        <v>2547</v>
      </c>
      <c r="C2080" s="6" t="s">
        <v>1037</v>
      </c>
    </row>
    <row r="2081" spans="1:3" ht="20.25" customHeight="1">
      <c r="A2081" s="5" t="str">
        <f>"003310"</f>
        <v>003310</v>
      </c>
      <c r="B2081" s="6" t="s">
        <v>2548</v>
      </c>
      <c r="C2081" s="6" t="s">
        <v>10</v>
      </c>
    </row>
    <row r="2082" spans="1:3" ht="20.25" customHeight="1">
      <c r="A2082" s="28" t="s">
        <v>2549</v>
      </c>
      <c r="B2082" s="28" t="s">
        <v>2550</v>
      </c>
      <c r="C2082" s="28" t="s">
        <v>147</v>
      </c>
    </row>
    <row r="2083" spans="1:3" ht="20.25" customHeight="1">
      <c r="A2083" s="5" t="str">
        <f>"003317"</f>
        <v>003317</v>
      </c>
      <c r="B2083" s="6" t="s">
        <v>2551</v>
      </c>
      <c r="C2083" s="6" t="s">
        <v>31</v>
      </c>
    </row>
    <row r="2084" spans="1:3" ht="20.25" customHeight="1">
      <c r="A2084" s="5" t="str">
        <f>"003318"</f>
        <v>003318</v>
      </c>
      <c r="B2084" s="6" t="s">
        <v>2552</v>
      </c>
      <c r="C2084" s="6" t="s">
        <v>1770</v>
      </c>
    </row>
    <row r="2085" spans="1:3" ht="20.25" customHeight="1">
      <c r="A2085" s="28" t="s">
        <v>2553</v>
      </c>
      <c r="B2085" s="28" t="s">
        <v>2554</v>
      </c>
      <c r="C2085" s="28" t="s">
        <v>147</v>
      </c>
    </row>
    <row r="2086" spans="1:3" ht="20.25" customHeight="1">
      <c r="A2086" s="28" t="s">
        <v>2555</v>
      </c>
      <c r="B2086" s="28" t="s">
        <v>2556</v>
      </c>
      <c r="C2086" s="28" t="s">
        <v>217</v>
      </c>
    </row>
    <row r="2087" spans="1:3" ht="20.25" customHeight="1">
      <c r="A2087" s="5" t="str">
        <f>"003322"</f>
        <v>003322</v>
      </c>
      <c r="B2087" s="6" t="s">
        <v>2557</v>
      </c>
      <c r="C2087" s="6" t="s">
        <v>51</v>
      </c>
    </row>
    <row r="2088" spans="1:3" ht="20.25" customHeight="1">
      <c r="A2088" s="5" t="str">
        <f>"003323"</f>
        <v>003323</v>
      </c>
      <c r="B2088" s="6" t="s">
        <v>2558</v>
      </c>
      <c r="C2088" s="6" t="s">
        <v>176</v>
      </c>
    </row>
    <row r="2089" spans="1:3" ht="20.25" customHeight="1">
      <c r="A2089" s="5" t="str">
        <f>"003326"</f>
        <v>003326</v>
      </c>
      <c r="B2089" s="6" t="s">
        <v>2559</v>
      </c>
      <c r="C2089" s="6" t="s">
        <v>34</v>
      </c>
    </row>
    <row r="2090" spans="1:3" ht="20.25" customHeight="1">
      <c r="A2090" s="5" t="str">
        <f>"003328"</f>
        <v>003328</v>
      </c>
      <c r="B2090" s="6" t="s">
        <v>2560</v>
      </c>
      <c r="C2090" s="6" t="s">
        <v>34</v>
      </c>
    </row>
    <row r="2091" spans="1:3" ht="20.25" customHeight="1">
      <c r="A2091" s="5" t="str">
        <f>"003329"</f>
        <v>003329</v>
      </c>
      <c r="B2091" s="6" t="s">
        <v>2561</v>
      </c>
      <c r="C2091" s="6" t="s">
        <v>139</v>
      </c>
    </row>
    <row r="2092" spans="1:3" ht="20.25" customHeight="1">
      <c r="A2092" s="5" t="str">
        <f>"003332"</f>
        <v>003332</v>
      </c>
      <c r="B2092" s="6" t="s">
        <v>2562</v>
      </c>
      <c r="C2092" s="6" t="s">
        <v>452</v>
      </c>
    </row>
    <row r="2093" spans="1:3" ht="20.25" customHeight="1">
      <c r="A2093" s="5" t="str">
        <f>"003333"</f>
        <v>003333</v>
      </c>
      <c r="B2093" s="6" t="s">
        <v>2563</v>
      </c>
      <c r="C2093" s="6" t="s">
        <v>176</v>
      </c>
    </row>
    <row r="2094" spans="1:3" ht="20.25" customHeight="1">
      <c r="A2094" s="28" t="s">
        <v>2564</v>
      </c>
      <c r="B2094" s="28" t="s">
        <v>2565</v>
      </c>
      <c r="C2094" s="28" t="s">
        <v>2566</v>
      </c>
    </row>
    <row r="2095" spans="1:3" ht="20.25" customHeight="1">
      <c r="A2095" s="5" t="str">
        <f>"003336"</f>
        <v>003336</v>
      </c>
      <c r="B2095" s="6" t="s">
        <v>2567</v>
      </c>
      <c r="C2095" s="6" t="s">
        <v>176</v>
      </c>
    </row>
    <row r="2096" spans="1:3" ht="20.25" customHeight="1">
      <c r="A2096" s="5" t="str">
        <f>"003337"</f>
        <v>003337</v>
      </c>
      <c r="B2096" s="6" t="s">
        <v>2568</v>
      </c>
      <c r="C2096" s="6" t="s">
        <v>38</v>
      </c>
    </row>
    <row r="2097" spans="1:3" ht="20.25" customHeight="1">
      <c r="A2097" s="28" t="s">
        <v>2569</v>
      </c>
      <c r="B2097" s="28" t="s">
        <v>2570</v>
      </c>
      <c r="C2097" s="28" t="s">
        <v>290</v>
      </c>
    </row>
    <row r="2098" spans="1:3" ht="20.25" customHeight="1">
      <c r="A2098" s="28" t="s">
        <v>2571</v>
      </c>
      <c r="B2098" s="28" t="s">
        <v>2572</v>
      </c>
      <c r="C2098" s="28" t="s">
        <v>10</v>
      </c>
    </row>
    <row r="2099" spans="1:3" ht="20.25" customHeight="1">
      <c r="A2099" s="5" t="str">
        <f>"003345"</f>
        <v>003345</v>
      </c>
      <c r="B2099" s="6" t="s">
        <v>2573</v>
      </c>
      <c r="C2099" s="6" t="s">
        <v>293</v>
      </c>
    </row>
    <row r="2100" spans="1:3" ht="20.25" customHeight="1">
      <c r="A2100" s="28" t="s">
        <v>2574</v>
      </c>
      <c r="B2100" s="28" t="s">
        <v>2575</v>
      </c>
      <c r="C2100" s="11" t="s">
        <v>2576</v>
      </c>
    </row>
    <row r="2101" spans="1:3" ht="20.25" customHeight="1">
      <c r="A2101" s="5" t="str">
        <f>"003356"</f>
        <v>003356</v>
      </c>
      <c r="B2101" s="6" t="s">
        <v>2577</v>
      </c>
      <c r="C2101" s="6" t="s">
        <v>290</v>
      </c>
    </row>
    <row r="2102" spans="1:3" ht="20.25" customHeight="1">
      <c r="A2102" s="28" t="s">
        <v>2578</v>
      </c>
      <c r="B2102" s="28" t="s">
        <v>2579</v>
      </c>
      <c r="C2102" s="28" t="s">
        <v>24</v>
      </c>
    </row>
    <row r="2103" spans="1:3" ht="20.25" customHeight="1">
      <c r="A2103" s="5" t="str">
        <f>"003359"</f>
        <v>003359</v>
      </c>
      <c r="B2103" s="6" t="s">
        <v>2580</v>
      </c>
      <c r="C2103" s="6" t="s">
        <v>786</v>
      </c>
    </row>
    <row r="2104" spans="1:3" ht="20.25" customHeight="1">
      <c r="A2104" s="5" t="str">
        <f>"003360"</f>
        <v>003360</v>
      </c>
      <c r="B2104" s="6" t="s">
        <v>2581</v>
      </c>
      <c r="C2104" s="6" t="s">
        <v>38</v>
      </c>
    </row>
    <row r="2105" spans="1:3" ht="20.25" customHeight="1">
      <c r="A2105" s="28" t="s">
        <v>2582</v>
      </c>
      <c r="B2105" s="28" t="s">
        <v>2583</v>
      </c>
      <c r="C2105" s="28" t="s">
        <v>14</v>
      </c>
    </row>
    <row r="2106" spans="1:3" ht="20.25" customHeight="1">
      <c r="A2106" s="28" t="s">
        <v>2584</v>
      </c>
      <c r="B2106" s="28" t="s">
        <v>2585</v>
      </c>
      <c r="C2106" s="28" t="s">
        <v>343</v>
      </c>
    </row>
    <row r="2107" spans="1:3" ht="20.25" customHeight="1">
      <c r="A2107" s="28" t="s">
        <v>2586</v>
      </c>
      <c r="B2107" s="28" t="s">
        <v>2587</v>
      </c>
      <c r="C2107" s="28" t="s">
        <v>38</v>
      </c>
    </row>
    <row r="2108" spans="1:3" ht="20.25" customHeight="1">
      <c r="A2108" s="28" t="s">
        <v>2588</v>
      </c>
      <c r="B2108" s="28" t="s">
        <v>2589</v>
      </c>
      <c r="C2108" s="28" t="s">
        <v>204</v>
      </c>
    </row>
    <row r="2109" spans="1:3" ht="20.25" customHeight="1">
      <c r="A2109" s="5" t="str">
        <f>"003366"</f>
        <v>003366</v>
      </c>
      <c r="B2109" s="6" t="s">
        <v>2590</v>
      </c>
      <c r="C2109" s="6" t="s">
        <v>147</v>
      </c>
    </row>
    <row r="2110" spans="1:3" ht="20.25" customHeight="1">
      <c r="A2110" s="5" t="str">
        <f>"003367"</f>
        <v>003367</v>
      </c>
      <c r="B2110" s="6" t="s">
        <v>2591</v>
      </c>
      <c r="C2110" s="6" t="s">
        <v>1593</v>
      </c>
    </row>
    <row r="2111" spans="1:3" ht="20.25" customHeight="1">
      <c r="A2111" s="28" t="s">
        <v>2592</v>
      </c>
      <c r="B2111" s="28" t="s">
        <v>2593</v>
      </c>
      <c r="C2111" s="28" t="s">
        <v>2594</v>
      </c>
    </row>
    <row r="2112" spans="1:3" ht="20.25" customHeight="1">
      <c r="A2112" s="5" t="str">
        <f>"003369"</f>
        <v>003369</v>
      </c>
      <c r="B2112" s="6" t="s">
        <v>2595</v>
      </c>
      <c r="C2112" s="6" t="s">
        <v>86</v>
      </c>
    </row>
    <row r="2113" spans="1:3" ht="20.25" customHeight="1">
      <c r="A2113" s="5" t="str">
        <f>"003372"</f>
        <v>003372</v>
      </c>
      <c r="B2113" s="6" t="s">
        <v>2596</v>
      </c>
      <c r="C2113" s="6" t="s">
        <v>29</v>
      </c>
    </row>
    <row r="2114" spans="1:3" ht="20.25" customHeight="1">
      <c r="A2114" s="5" t="str">
        <f>"003376"</f>
        <v>003376</v>
      </c>
      <c r="B2114" s="6" t="s">
        <v>2597</v>
      </c>
      <c r="C2114" s="6" t="s">
        <v>20</v>
      </c>
    </row>
    <row r="2115" spans="1:3" ht="20.25" customHeight="1">
      <c r="A2115" s="5" t="str">
        <f>"003377"</f>
        <v>003377</v>
      </c>
      <c r="B2115" s="6" t="s">
        <v>2598</v>
      </c>
      <c r="C2115" s="6" t="s">
        <v>38</v>
      </c>
    </row>
    <row r="2116" spans="1:3" ht="20.25" customHeight="1">
      <c r="A2116" s="5" t="str">
        <f>"003378"</f>
        <v>003378</v>
      </c>
      <c r="B2116" s="6" t="s">
        <v>2599</v>
      </c>
      <c r="C2116" s="6" t="s">
        <v>8</v>
      </c>
    </row>
    <row r="2117" spans="1:3" ht="20.25" customHeight="1">
      <c r="A2117" s="28" t="s">
        <v>2600</v>
      </c>
      <c r="B2117" s="28" t="s">
        <v>2601</v>
      </c>
      <c r="C2117" s="28" t="s">
        <v>139</v>
      </c>
    </row>
    <row r="2118" spans="1:3" ht="20.25" customHeight="1">
      <c r="A2118" s="28" t="s">
        <v>2602</v>
      </c>
      <c r="B2118" s="28" t="s">
        <v>2603</v>
      </c>
      <c r="C2118" s="28" t="s">
        <v>139</v>
      </c>
    </row>
    <row r="2119" spans="1:3" ht="20.25" customHeight="1">
      <c r="A2119" s="28" t="s">
        <v>2604</v>
      </c>
      <c r="B2119" s="28" t="s">
        <v>2605</v>
      </c>
      <c r="C2119" s="28" t="s">
        <v>2606</v>
      </c>
    </row>
    <row r="2120" spans="1:3" ht="20.25" customHeight="1">
      <c r="A2120" s="5" t="str">
        <f>"003382"</f>
        <v>003382</v>
      </c>
      <c r="B2120" s="6" t="s">
        <v>2607</v>
      </c>
      <c r="C2120" s="6" t="s">
        <v>1003</v>
      </c>
    </row>
    <row r="2121" spans="1:3" ht="20.25" customHeight="1">
      <c r="A2121" s="5" t="str">
        <f>"003383"</f>
        <v>003383</v>
      </c>
      <c r="B2121" s="6" t="s">
        <v>2608</v>
      </c>
      <c r="C2121" s="6" t="s">
        <v>38</v>
      </c>
    </row>
    <row r="2122" spans="1:3" ht="20.25" customHeight="1">
      <c r="A2122" s="28" t="s">
        <v>2609</v>
      </c>
      <c r="B2122" s="28" t="s">
        <v>2610</v>
      </c>
      <c r="C2122" s="28" t="s">
        <v>539</v>
      </c>
    </row>
    <row r="2123" spans="1:3" ht="20.25" customHeight="1">
      <c r="A2123" s="5" t="str">
        <f>"003386"</f>
        <v>003386</v>
      </c>
      <c r="B2123" s="6" t="s">
        <v>2611</v>
      </c>
      <c r="C2123" s="6" t="s">
        <v>48</v>
      </c>
    </row>
    <row r="2124" spans="1:3" ht="20.25" customHeight="1">
      <c r="A2124" s="5" t="str">
        <f>"003387"</f>
        <v>003387</v>
      </c>
      <c r="B2124" s="6" t="s">
        <v>2612</v>
      </c>
      <c r="C2124" s="6" t="s">
        <v>48</v>
      </c>
    </row>
    <row r="2125" spans="1:3" ht="20.25" customHeight="1">
      <c r="A2125" s="10">
        <v>3388</v>
      </c>
      <c r="B2125" s="11" t="s">
        <v>2232</v>
      </c>
      <c r="C2125" s="11" t="s">
        <v>69</v>
      </c>
    </row>
    <row r="2126" spans="1:3" ht="20.25" customHeight="1">
      <c r="A2126" s="5" t="str">
        <f>"003389"</f>
        <v>003389</v>
      </c>
      <c r="B2126" s="6" t="s">
        <v>2613</v>
      </c>
      <c r="C2126" s="6" t="s">
        <v>94</v>
      </c>
    </row>
    <row r="2127" spans="1:3" ht="20.25" customHeight="1">
      <c r="A2127" s="5" t="str">
        <f>"003393"</f>
        <v>003393</v>
      </c>
      <c r="B2127" s="6" t="s">
        <v>2614</v>
      </c>
      <c r="C2127" s="6" t="s">
        <v>38</v>
      </c>
    </row>
    <row r="2128" spans="1:3" ht="20.25" customHeight="1">
      <c r="A2128" s="5" t="str">
        <f>"003396"</f>
        <v>003396</v>
      </c>
      <c r="B2128" s="6" t="s">
        <v>2615</v>
      </c>
      <c r="C2128" s="6" t="s">
        <v>94</v>
      </c>
    </row>
    <row r="2129" spans="1:3" ht="20.25" customHeight="1">
      <c r="A2129" s="28" t="s">
        <v>2616</v>
      </c>
      <c r="B2129" s="28" t="s">
        <v>2617</v>
      </c>
      <c r="C2129" s="28" t="s">
        <v>2352</v>
      </c>
    </row>
    <row r="2130" spans="1:3" ht="20.25" customHeight="1">
      <c r="A2130" s="5" t="str">
        <f>"003398"</f>
        <v>003398</v>
      </c>
      <c r="B2130" s="6" t="s">
        <v>2618</v>
      </c>
      <c r="C2130" s="6" t="s">
        <v>213</v>
      </c>
    </row>
    <row r="2131" spans="1:3" ht="20.25" customHeight="1">
      <c r="A2131" s="28" t="s">
        <v>2619</v>
      </c>
      <c r="B2131" s="28" t="s">
        <v>2620</v>
      </c>
      <c r="C2131" s="28" t="s">
        <v>317</v>
      </c>
    </row>
    <row r="2132" spans="1:3" ht="20.25" customHeight="1">
      <c r="A2132" s="5" t="str">
        <f>"003418"</f>
        <v>003418</v>
      </c>
      <c r="B2132" s="6" t="s">
        <v>2621</v>
      </c>
      <c r="C2132" s="6" t="s">
        <v>1583</v>
      </c>
    </row>
    <row r="2133" spans="1:3" ht="20.25" customHeight="1">
      <c r="A2133" s="5" t="str">
        <f>"003456"</f>
        <v>003456</v>
      </c>
      <c r="B2133" s="6" t="s">
        <v>2622</v>
      </c>
      <c r="C2133" s="6" t="s">
        <v>40</v>
      </c>
    </row>
    <row r="2134" spans="1:3" ht="20.25" customHeight="1">
      <c r="A2134" s="28" t="s">
        <v>2623</v>
      </c>
      <c r="B2134" s="28" t="s">
        <v>2624</v>
      </c>
      <c r="C2134" s="28" t="s">
        <v>84</v>
      </c>
    </row>
    <row r="2135" spans="1:3" ht="20.25" customHeight="1">
      <c r="A2135" s="31">
        <v>3466</v>
      </c>
      <c r="B2135" s="12" t="s">
        <v>2625</v>
      </c>
      <c r="C2135" s="12" t="s">
        <v>38</v>
      </c>
    </row>
    <row r="2136" spans="1:3" ht="20.25" customHeight="1">
      <c r="A2136" s="5" t="str">
        <f>"003467"</f>
        <v>003467</v>
      </c>
      <c r="B2136" s="6" t="s">
        <v>2626</v>
      </c>
      <c r="C2136" s="6" t="s">
        <v>786</v>
      </c>
    </row>
    <row r="2137" spans="1:3" ht="20.25" customHeight="1">
      <c r="A2137" s="10">
        <v>3485</v>
      </c>
      <c r="B2137" s="11" t="s">
        <v>2627</v>
      </c>
      <c r="C2137" s="11" t="s">
        <v>8</v>
      </c>
    </row>
    <row r="2138" spans="1:3" ht="20.25" customHeight="1">
      <c r="A2138" s="5" t="str">
        <f>"003500"</f>
        <v>003500</v>
      </c>
      <c r="B2138" s="6" t="s">
        <v>2628</v>
      </c>
      <c r="C2138" s="6" t="s">
        <v>230</v>
      </c>
    </row>
    <row r="2139" spans="1:3" ht="20.25" customHeight="1">
      <c r="A2139" s="5" t="str">
        <f>"003506"</f>
        <v>003506</v>
      </c>
      <c r="B2139" s="6" t="s">
        <v>2629</v>
      </c>
      <c r="C2139" s="6" t="s">
        <v>370</v>
      </c>
    </row>
    <row r="2140" spans="1:3" ht="20.25" customHeight="1">
      <c r="A2140" s="5" t="str">
        <f>"003508"</f>
        <v>003508</v>
      </c>
      <c r="B2140" s="6" t="s">
        <v>2630</v>
      </c>
      <c r="C2140" s="6" t="s">
        <v>261</v>
      </c>
    </row>
    <row r="2141" spans="1:3" ht="20.25" customHeight="1">
      <c r="A2141" s="5" t="str">
        <f>"003516"</f>
        <v>003516</v>
      </c>
      <c r="B2141" s="6" t="s">
        <v>2631</v>
      </c>
      <c r="C2141" s="6" t="s">
        <v>54</v>
      </c>
    </row>
    <row r="2142" spans="1:3" ht="20.25" customHeight="1">
      <c r="A2142" s="5" t="str">
        <f>"003518"</f>
        <v>003518</v>
      </c>
      <c r="B2142" s="6" t="s">
        <v>2632</v>
      </c>
      <c r="C2142" s="6" t="s">
        <v>133</v>
      </c>
    </row>
    <row r="2143" spans="1:3" ht="20.25" customHeight="1">
      <c r="A2143" s="5" t="str">
        <f>"003519"</f>
        <v>003519</v>
      </c>
      <c r="B2143" s="6" t="s">
        <v>2633</v>
      </c>
      <c r="C2143" s="6" t="s">
        <v>169</v>
      </c>
    </row>
    <row r="2144" spans="1:3" ht="20.25" customHeight="1">
      <c r="A2144" s="28" t="s">
        <v>2634</v>
      </c>
      <c r="B2144" s="28" t="s">
        <v>2635</v>
      </c>
      <c r="C2144" s="28" t="s">
        <v>2636</v>
      </c>
    </row>
    <row r="2145" spans="1:3" ht="20.25" customHeight="1">
      <c r="A2145" s="28" t="s">
        <v>2637</v>
      </c>
      <c r="B2145" s="28" t="s">
        <v>2638</v>
      </c>
      <c r="C2145" s="28" t="s">
        <v>1190</v>
      </c>
    </row>
    <row r="2146" spans="1:3" ht="20.25" customHeight="1">
      <c r="A2146" s="5" t="str">
        <f>"003526"</f>
        <v>003526</v>
      </c>
      <c r="B2146" s="6" t="s">
        <v>2639</v>
      </c>
      <c r="C2146" s="6" t="s">
        <v>31</v>
      </c>
    </row>
    <row r="2147" spans="1:3" ht="20.25" customHeight="1">
      <c r="A2147" s="5" t="str">
        <f>"003528"</f>
        <v>003528</v>
      </c>
      <c r="B2147" s="6" t="s">
        <v>2640</v>
      </c>
      <c r="C2147" s="6" t="s">
        <v>636</v>
      </c>
    </row>
    <row r="2148" spans="1:3" ht="20.25" customHeight="1">
      <c r="A2148" s="10">
        <v>3533</v>
      </c>
      <c r="B2148" s="11" t="s">
        <v>2641</v>
      </c>
      <c r="C2148" s="11" t="s">
        <v>2642</v>
      </c>
    </row>
    <row r="2149" spans="1:3" ht="20.25" customHeight="1">
      <c r="A2149" s="5" t="str">
        <f>"003535"</f>
        <v>003535</v>
      </c>
      <c r="B2149" s="6" t="s">
        <v>2643</v>
      </c>
      <c r="C2149" s="6" t="s">
        <v>208</v>
      </c>
    </row>
    <row r="2150" spans="1:3" ht="20.25" customHeight="1">
      <c r="A2150" s="5" t="str">
        <f>"003536"</f>
        <v>003536</v>
      </c>
      <c r="B2150" s="6" t="s">
        <v>2644</v>
      </c>
      <c r="C2150" s="6" t="s">
        <v>1522</v>
      </c>
    </row>
    <row r="2151" spans="1:3" ht="20.25" customHeight="1">
      <c r="A2151" s="5" t="str">
        <f>"003538"</f>
        <v>003538</v>
      </c>
      <c r="B2151" s="6" t="s">
        <v>2645</v>
      </c>
      <c r="C2151" s="6" t="s">
        <v>335</v>
      </c>
    </row>
    <row r="2152" spans="1:3" ht="20.25" customHeight="1">
      <c r="A2152" s="5" t="str">
        <f>"003549"</f>
        <v>003549</v>
      </c>
      <c r="B2152" s="6" t="s">
        <v>2646</v>
      </c>
      <c r="C2152" s="6" t="s">
        <v>16</v>
      </c>
    </row>
    <row r="2153" spans="1:3" ht="20.25" customHeight="1">
      <c r="A2153" s="10">
        <v>3550</v>
      </c>
      <c r="B2153" s="11" t="s">
        <v>2647</v>
      </c>
      <c r="C2153" s="11" t="s">
        <v>48</v>
      </c>
    </row>
    <row r="2154" spans="1:3" ht="20.25" customHeight="1">
      <c r="A2154" s="5" t="str">
        <f>"003555"</f>
        <v>003555</v>
      </c>
      <c r="B2154" s="6" t="s">
        <v>2648</v>
      </c>
      <c r="C2154" s="6" t="s">
        <v>38</v>
      </c>
    </row>
    <row r="2155" spans="1:3" ht="20.25" customHeight="1">
      <c r="A2155" s="5" t="str">
        <f>"003556"</f>
        <v>003556</v>
      </c>
      <c r="B2155" s="6" t="s">
        <v>2649</v>
      </c>
      <c r="C2155" s="6" t="s">
        <v>38</v>
      </c>
    </row>
    <row r="2156" spans="1:3" ht="20.25" customHeight="1">
      <c r="A2156" s="5" t="str">
        <f>"003558"</f>
        <v>003558</v>
      </c>
      <c r="B2156" s="6" t="s">
        <v>2650</v>
      </c>
      <c r="C2156" s="6" t="s">
        <v>415</v>
      </c>
    </row>
    <row r="2157" spans="1:3" ht="20.25" customHeight="1">
      <c r="A2157" s="5" t="str">
        <f>"003559"</f>
        <v>003559</v>
      </c>
      <c r="B2157" s="6" t="s">
        <v>2651</v>
      </c>
      <c r="C2157" s="6" t="s">
        <v>38</v>
      </c>
    </row>
    <row r="2158" spans="1:3" ht="20.25" customHeight="1">
      <c r="A2158" s="28" t="s">
        <v>2652</v>
      </c>
      <c r="B2158" s="28" t="s">
        <v>2653</v>
      </c>
      <c r="C2158" s="28" t="s">
        <v>1528</v>
      </c>
    </row>
    <row r="2159" spans="1:3" ht="20.25" customHeight="1">
      <c r="A2159" s="28" t="s">
        <v>2654</v>
      </c>
      <c r="B2159" s="28" t="s">
        <v>2655</v>
      </c>
      <c r="C2159" s="28" t="s">
        <v>56</v>
      </c>
    </row>
    <row r="2160" spans="1:3" ht="20.25" customHeight="1">
      <c r="A2160" s="28" t="s">
        <v>2656</v>
      </c>
      <c r="B2160" s="28" t="s">
        <v>2657</v>
      </c>
      <c r="C2160" s="28" t="s">
        <v>10</v>
      </c>
    </row>
    <row r="2161" spans="1:3" ht="20.25" customHeight="1">
      <c r="A2161" s="5" t="str">
        <f>"003563"</f>
        <v>003563</v>
      </c>
      <c r="B2161" s="6" t="s">
        <v>2658</v>
      </c>
      <c r="C2161" s="6" t="s">
        <v>94</v>
      </c>
    </row>
    <row r="2162" spans="1:3" ht="20.25" customHeight="1">
      <c r="A2162" s="28" t="s">
        <v>2659</v>
      </c>
      <c r="B2162" s="28" t="s">
        <v>2660</v>
      </c>
      <c r="C2162" s="28" t="s">
        <v>2661</v>
      </c>
    </row>
    <row r="2163" spans="1:3" ht="20.25" customHeight="1">
      <c r="A2163" s="10">
        <v>3566</v>
      </c>
      <c r="B2163" s="11" t="s">
        <v>2662</v>
      </c>
      <c r="C2163" s="44" t="s">
        <v>317</v>
      </c>
    </row>
    <row r="2164" spans="1:3" ht="20.25" customHeight="1">
      <c r="A2164" s="5" t="str">
        <f>"003567"</f>
        <v>003567</v>
      </c>
      <c r="B2164" s="6" t="s">
        <v>2663</v>
      </c>
      <c r="C2164" s="6" t="s">
        <v>244</v>
      </c>
    </row>
    <row r="2165" spans="1:3" ht="20.25" customHeight="1">
      <c r="A2165" s="28" t="s">
        <v>2664</v>
      </c>
      <c r="B2165" s="28" t="s">
        <v>2665</v>
      </c>
      <c r="C2165" s="28" t="s">
        <v>317</v>
      </c>
    </row>
    <row r="2166" spans="1:3" ht="20.25" customHeight="1">
      <c r="A2166" s="5" t="str">
        <f>"003569"</f>
        <v>003569</v>
      </c>
      <c r="B2166" s="6" t="s">
        <v>2666</v>
      </c>
      <c r="C2166" s="6" t="s">
        <v>317</v>
      </c>
    </row>
    <row r="2167" spans="1:3" ht="20.25" customHeight="1">
      <c r="A2167" s="5" t="str">
        <f>"003575"</f>
        <v>003575</v>
      </c>
      <c r="B2167" s="6" t="s">
        <v>2667</v>
      </c>
      <c r="C2167" s="6" t="s">
        <v>18</v>
      </c>
    </row>
    <row r="2168" spans="1:3" ht="20.25" customHeight="1">
      <c r="A2168" s="5" t="str">
        <f>"003576"</f>
        <v>003576</v>
      </c>
      <c r="B2168" s="6" t="s">
        <v>2668</v>
      </c>
      <c r="C2168" s="6" t="s">
        <v>147</v>
      </c>
    </row>
    <row r="2169" spans="1:3" ht="20.25" customHeight="1">
      <c r="A2169" s="5" t="str">
        <f>"003578"</f>
        <v>003578</v>
      </c>
      <c r="B2169" s="11" t="s">
        <v>2669</v>
      </c>
      <c r="C2169" s="6" t="s">
        <v>784</v>
      </c>
    </row>
    <row r="2170" spans="1:3" ht="20.25" customHeight="1">
      <c r="A2170" s="10">
        <v>3579</v>
      </c>
      <c r="B2170" s="11" t="s">
        <v>2670</v>
      </c>
      <c r="C2170" s="11" t="s">
        <v>208</v>
      </c>
    </row>
    <row r="2171" spans="1:3" ht="20.25" customHeight="1">
      <c r="A2171" s="10">
        <v>3580</v>
      </c>
      <c r="B2171" s="11" t="s">
        <v>2671</v>
      </c>
      <c r="C2171" s="11" t="s">
        <v>36</v>
      </c>
    </row>
    <row r="2172" spans="1:3" ht="20.25" customHeight="1">
      <c r="A2172" s="28" t="s">
        <v>2672</v>
      </c>
      <c r="B2172" s="28" t="s">
        <v>2673</v>
      </c>
      <c r="C2172" s="28" t="s">
        <v>224</v>
      </c>
    </row>
    <row r="2173" spans="1:3" ht="20.25" customHeight="1">
      <c r="A2173" s="28" t="s">
        <v>2674</v>
      </c>
      <c r="B2173" s="28" t="s">
        <v>2675</v>
      </c>
      <c r="C2173" s="28" t="s">
        <v>277</v>
      </c>
    </row>
    <row r="2174" spans="1:3" ht="20.25" customHeight="1">
      <c r="A2174" s="5" t="str">
        <f>"003583"</f>
        <v>003583</v>
      </c>
      <c r="B2174" s="6" t="s">
        <v>2676</v>
      </c>
      <c r="C2174" s="6" t="s">
        <v>431</v>
      </c>
    </row>
    <row r="2175" spans="1:3" ht="20.25" customHeight="1">
      <c r="A2175" s="28" t="s">
        <v>2677</v>
      </c>
      <c r="B2175" s="28" t="s">
        <v>2678</v>
      </c>
      <c r="C2175" s="28" t="s">
        <v>877</v>
      </c>
    </row>
    <row r="2176" spans="1:3" ht="20.25" customHeight="1">
      <c r="A2176" s="5" t="str">
        <f>"003586"</f>
        <v>003586</v>
      </c>
      <c r="B2176" s="6" t="s">
        <v>2679</v>
      </c>
      <c r="C2176" s="6" t="s">
        <v>321</v>
      </c>
    </row>
    <row r="2177" spans="1:3" ht="20.25" customHeight="1">
      <c r="A2177" s="5" t="str">
        <f>"003587"</f>
        <v>003587</v>
      </c>
      <c r="B2177" s="6" t="s">
        <v>2680</v>
      </c>
      <c r="C2177" s="6" t="s">
        <v>2117</v>
      </c>
    </row>
    <row r="2178" spans="1:3" ht="20.25" customHeight="1">
      <c r="A2178" s="28" t="s">
        <v>2681</v>
      </c>
      <c r="B2178" s="28" t="s">
        <v>2682</v>
      </c>
      <c r="C2178" s="28" t="s">
        <v>293</v>
      </c>
    </row>
    <row r="2179" spans="1:3" ht="20.25" customHeight="1">
      <c r="A2179" s="5" t="str">
        <f>"003589"</f>
        <v>003589</v>
      </c>
      <c r="B2179" s="6" t="s">
        <v>2683</v>
      </c>
      <c r="C2179" s="6" t="s">
        <v>10</v>
      </c>
    </row>
    <row r="2180" spans="1:3" ht="20.25" customHeight="1">
      <c r="A2180" s="5" t="str">
        <f>"003593"</f>
        <v>003593</v>
      </c>
      <c r="B2180" s="6" t="s">
        <v>2684</v>
      </c>
      <c r="C2180" s="6" t="s">
        <v>370</v>
      </c>
    </row>
    <row r="2181" spans="1:3" ht="20.25" customHeight="1">
      <c r="A2181" s="5" t="str">
        <f>"003596"</f>
        <v>003596</v>
      </c>
      <c r="B2181" s="6" t="s">
        <v>2685</v>
      </c>
      <c r="C2181" s="6" t="s">
        <v>189</v>
      </c>
    </row>
    <row r="2182" spans="1:3" ht="20.25" customHeight="1">
      <c r="A2182" s="28" t="s">
        <v>2686</v>
      </c>
      <c r="B2182" s="28" t="s">
        <v>2687</v>
      </c>
      <c r="C2182" s="28" t="s">
        <v>204</v>
      </c>
    </row>
    <row r="2183" spans="1:3" ht="20.25" customHeight="1">
      <c r="A2183" s="28" t="s">
        <v>2688</v>
      </c>
      <c r="B2183" s="28" t="s">
        <v>2689</v>
      </c>
      <c r="C2183" s="28" t="s">
        <v>38</v>
      </c>
    </row>
    <row r="2184" spans="1:3" ht="20.25" customHeight="1">
      <c r="A2184" s="5" t="str">
        <f>"003600"</f>
        <v>003600</v>
      </c>
      <c r="B2184" s="6" t="s">
        <v>2690</v>
      </c>
      <c r="C2184" s="6" t="s">
        <v>65</v>
      </c>
    </row>
    <row r="2185" spans="1:3" ht="20.25" customHeight="1">
      <c r="A2185" s="61">
        <v>3603</v>
      </c>
      <c r="B2185" s="62" t="s">
        <v>2691</v>
      </c>
      <c r="C2185" s="62" t="s">
        <v>1503</v>
      </c>
    </row>
    <row r="2186" spans="1:3" ht="20.25" customHeight="1">
      <c r="A2186" s="5" t="str">
        <f>"003606"</f>
        <v>003606</v>
      </c>
      <c r="B2186" s="6" t="s">
        <v>2692</v>
      </c>
      <c r="C2186" s="6" t="s">
        <v>285</v>
      </c>
    </row>
    <row r="2187" spans="1:3" ht="20.25" customHeight="1">
      <c r="A2187" s="5" t="str">
        <f>"003608"</f>
        <v>003608</v>
      </c>
      <c r="B2187" s="6" t="s">
        <v>2693</v>
      </c>
      <c r="C2187" s="6" t="s">
        <v>31</v>
      </c>
    </row>
    <row r="2188" spans="1:3" ht="20.25" customHeight="1">
      <c r="A2188" s="5" t="str">
        <f>"003609"</f>
        <v>003609</v>
      </c>
      <c r="B2188" s="6" t="s">
        <v>2694</v>
      </c>
      <c r="C2188" s="6" t="s">
        <v>10</v>
      </c>
    </row>
    <row r="2189" spans="1:3" ht="20.25" customHeight="1">
      <c r="A2189" s="28" t="s">
        <v>2695</v>
      </c>
      <c r="B2189" s="28" t="s">
        <v>2696</v>
      </c>
      <c r="C2189" s="28" t="s">
        <v>38</v>
      </c>
    </row>
    <row r="2190" spans="1:3" ht="20.25" customHeight="1">
      <c r="A2190" s="5" t="str">
        <f>"003613"</f>
        <v>003613</v>
      </c>
      <c r="B2190" s="6" t="s">
        <v>2697</v>
      </c>
      <c r="C2190" s="6" t="s">
        <v>31</v>
      </c>
    </row>
    <row r="2191" spans="1:3" ht="20.25" customHeight="1">
      <c r="A2191" s="10">
        <v>3616</v>
      </c>
      <c r="B2191" s="11" t="s">
        <v>2698</v>
      </c>
      <c r="C2191" s="11" t="s">
        <v>59</v>
      </c>
    </row>
    <row r="2192" spans="1:3" ht="20.25" customHeight="1">
      <c r="A2192" s="10">
        <v>3618</v>
      </c>
      <c r="B2192" s="11" t="s">
        <v>2699</v>
      </c>
      <c r="C2192" s="11" t="s">
        <v>1892</v>
      </c>
    </row>
    <row r="2193" spans="1:3" ht="20.25" customHeight="1">
      <c r="A2193" s="5" t="str">
        <f>"003619"</f>
        <v>003619</v>
      </c>
      <c r="B2193" s="6" t="s">
        <v>2700</v>
      </c>
      <c r="C2193" s="6" t="s">
        <v>2701</v>
      </c>
    </row>
    <row r="2194" spans="1:3" ht="20.25" customHeight="1">
      <c r="A2194" s="41">
        <v>3622</v>
      </c>
      <c r="B2194" s="42" t="s">
        <v>2702</v>
      </c>
      <c r="C2194" s="42" t="s">
        <v>10</v>
      </c>
    </row>
    <row r="2195" spans="1:3" ht="20.25" customHeight="1">
      <c r="A2195" s="5" t="str">
        <f>"003626"</f>
        <v>003626</v>
      </c>
      <c r="B2195" s="6" t="s">
        <v>2703</v>
      </c>
      <c r="C2195" s="6" t="s">
        <v>45</v>
      </c>
    </row>
    <row r="2196" spans="1:3" ht="20.25" customHeight="1">
      <c r="A2196" s="5" t="str">
        <f>"003628"</f>
        <v>003628</v>
      </c>
      <c r="B2196" s="6" t="s">
        <v>2704</v>
      </c>
      <c r="C2196" s="6" t="s">
        <v>185</v>
      </c>
    </row>
    <row r="2197" spans="1:3" ht="20.25" customHeight="1">
      <c r="A2197" s="5" t="str">
        <f>"003629"</f>
        <v>003629</v>
      </c>
      <c r="B2197" s="6" t="s">
        <v>2705</v>
      </c>
      <c r="C2197" s="6" t="s">
        <v>185</v>
      </c>
    </row>
    <row r="2198" spans="1:3" ht="20.25" customHeight="1">
      <c r="A2198" s="5" t="str">
        <f>"003630"</f>
        <v>003630</v>
      </c>
      <c r="B2198" s="6" t="s">
        <v>2706</v>
      </c>
      <c r="C2198" s="6" t="s">
        <v>38</v>
      </c>
    </row>
    <row r="2199" spans="1:3" ht="20.25" customHeight="1">
      <c r="A2199" s="5" t="str">
        <f>"003631"</f>
        <v>003631</v>
      </c>
      <c r="B2199" s="6" t="s">
        <v>2707</v>
      </c>
      <c r="C2199" s="6" t="s">
        <v>176</v>
      </c>
    </row>
    <row r="2200" spans="1:3" ht="20.25" customHeight="1">
      <c r="A2200" s="28" t="s">
        <v>2708</v>
      </c>
      <c r="B2200" s="28" t="s">
        <v>2709</v>
      </c>
      <c r="C2200" s="28" t="s">
        <v>38</v>
      </c>
    </row>
    <row r="2201" spans="1:3" ht="20.25" customHeight="1">
      <c r="A2201" s="15">
        <v>3637</v>
      </c>
      <c r="B2201" s="16" t="s">
        <v>2710</v>
      </c>
      <c r="C2201" s="24" t="s">
        <v>77</v>
      </c>
    </row>
    <row r="2202" spans="1:3" ht="20.25" customHeight="1">
      <c r="A2202" s="5" t="str">
        <f>"003638"</f>
        <v>003638</v>
      </c>
      <c r="B2202" s="6" t="s">
        <v>2711</v>
      </c>
      <c r="C2202" s="6" t="s">
        <v>285</v>
      </c>
    </row>
    <row r="2203" spans="1:3" ht="20.25" customHeight="1">
      <c r="A2203" s="5" t="str">
        <f>"003639"</f>
        <v>003639</v>
      </c>
      <c r="B2203" s="6" t="s">
        <v>2712</v>
      </c>
      <c r="C2203" s="6" t="s">
        <v>2713</v>
      </c>
    </row>
    <row r="2204" spans="1:3" ht="20.25" customHeight="1">
      <c r="A2204" s="5" t="str">
        <f>"003646"</f>
        <v>003646</v>
      </c>
      <c r="B2204" s="6" t="s">
        <v>2714</v>
      </c>
      <c r="C2204" s="6" t="s">
        <v>1873</v>
      </c>
    </row>
    <row r="2205" spans="1:3" ht="20.25" customHeight="1">
      <c r="A2205" s="5" t="str">
        <f>"003651"</f>
        <v>003651</v>
      </c>
      <c r="B2205" s="6" t="s">
        <v>2715</v>
      </c>
      <c r="C2205" s="6" t="s">
        <v>317</v>
      </c>
    </row>
    <row r="2206" spans="1:3" ht="20.25" customHeight="1">
      <c r="A2206" s="5" t="str">
        <f>"003656"</f>
        <v>003656</v>
      </c>
      <c r="B2206" s="6" t="s">
        <v>2716</v>
      </c>
      <c r="C2206" s="6" t="s">
        <v>94</v>
      </c>
    </row>
    <row r="2207" spans="1:3" ht="20.25" customHeight="1">
      <c r="A2207" s="5" t="str">
        <f>"003657"</f>
        <v>003657</v>
      </c>
      <c r="B2207" s="6" t="s">
        <v>2717</v>
      </c>
      <c r="C2207" s="6" t="s">
        <v>8</v>
      </c>
    </row>
    <row r="2208" spans="1:3" ht="20.25" customHeight="1">
      <c r="A2208" s="5" t="str">
        <f>"003658"</f>
        <v>003658</v>
      </c>
      <c r="B2208" s="6" t="s">
        <v>2718</v>
      </c>
      <c r="C2208" s="6" t="s">
        <v>317</v>
      </c>
    </row>
    <row r="2209" spans="1:3" ht="20.25" customHeight="1">
      <c r="A2209" s="28" t="s">
        <v>2719</v>
      </c>
      <c r="B2209" s="28" t="s">
        <v>2720</v>
      </c>
      <c r="C2209" s="28" t="s">
        <v>38</v>
      </c>
    </row>
    <row r="2210" spans="1:3" ht="20.25" customHeight="1">
      <c r="A2210" s="5" t="str">
        <f>"003660"</f>
        <v>003660</v>
      </c>
      <c r="B2210" s="6" t="s">
        <v>2721</v>
      </c>
      <c r="C2210" s="6" t="s">
        <v>31</v>
      </c>
    </row>
    <row r="2211" spans="1:3" ht="20.25" customHeight="1">
      <c r="A2211" s="5" t="str">
        <f>"003662"</f>
        <v>003662</v>
      </c>
      <c r="B2211" s="6" t="s">
        <v>2722</v>
      </c>
      <c r="C2211" s="6" t="s">
        <v>311</v>
      </c>
    </row>
    <row r="2212" spans="1:3" ht="20.25" customHeight="1">
      <c r="A2212" s="38">
        <v>3663</v>
      </c>
      <c r="B2212" s="57" t="s">
        <v>2723</v>
      </c>
      <c r="C2212" s="39" t="s">
        <v>2724</v>
      </c>
    </row>
    <row r="2213" spans="1:3" ht="20.25" customHeight="1">
      <c r="A2213" s="5" t="str">
        <f>"003665"</f>
        <v>003665</v>
      </c>
      <c r="B2213" s="6" t="s">
        <v>2725</v>
      </c>
      <c r="C2213" s="6" t="s">
        <v>31</v>
      </c>
    </row>
    <row r="2214" spans="1:3" ht="20.25" customHeight="1">
      <c r="A2214" s="5" t="str">
        <f>"003666"</f>
        <v>003666</v>
      </c>
      <c r="B2214" s="6" t="s">
        <v>2726</v>
      </c>
      <c r="C2214" s="6" t="s">
        <v>586</v>
      </c>
    </row>
    <row r="2215" spans="1:3" ht="20.25" customHeight="1">
      <c r="A2215" s="28" t="s">
        <v>2727</v>
      </c>
      <c r="B2215" s="28" t="s">
        <v>2728</v>
      </c>
      <c r="C2215" s="28" t="s">
        <v>38</v>
      </c>
    </row>
    <row r="2216" spans="1:3" ht="20.25" customHeight="1">
      <c r="A2216" s="5" t="str">
        <f>"003668"</f>
        <v>003668</v>
      </c>
      <c r="B2216" s="6" t="s">
        <v>2729</v>
      </c>
      <c r="C2216" s="6" t="s">
        <v>568</v>
      </c>
    </row>
    <row r="2217" spans="1:3" ht="20.25" customHeight="1">
      <c r="A2217" s="28" t="s">
        <v>2730</v>
      </c>
      <c r="B2217" s="28" t="s">
        <v>2731</v>
      </c>
      <c r="C2217" s="28" t="s">
        <v>38</v>
      </c>
    </row>
    <row r="2218" spans="1:3" ht="20.25" customHeight="1">
      <c r="A2218" s="5" t="str">
        <f>"003676"</f>
        <v>003676</v>
      </c>
      <c r="B2218" s="6" t="s">
        <v>2732</v>
      </c>
      <c r="C2218" s="6" t="s">
        <v>31</v>
      </c>
    </row>
    <row r="2219" spans="1:3" ht="20.25" customHeight="1">
      <c r="A2219" s="5" t="str">
        <f>"003677"</f>
        <v>003677</v>
      </c>
      <c r="B2219" s="6" t="s">
        <v>2733</v>
      </c>
      <c r="C2219" s="6" t="s">
        <v>241</v>
      </c>
    </row>
    <row r="2220" spans="1:3" ht="20.25" customHeight="1">
      <c r="A2220" s="5" t="str">
        <f>"003678"</f>
        <v>003678</v>
      </c>
      <c r="B2220" s="6" t="s">
        <v>2734</v>
      </c>
      <c r="C2220" s="6" t="s">
        <v>830</v>
      </c>
    </row>
    <row r="2221" spans="1:3" ht="20.25" customHeight="1">
      <c r="A2221" s="5" t="str">
        <f>"003679"</f>
        <v>003679</v>
      </c>
      <c r="B2221" s="6" t="s">
        <v>2735</v>
      </c>
      <c r="C2221" s="6" t="s">
        <v>2736</v>
      </c>
    </row>
    <row r="2222" spans="1:3" ht="20.25" customHeight="1">
      <c r="A2222" s="10">
        <v>3680</v>
      </c>
      <c r="B2222" s="11" t="s">
        <v>2737</v>
      </c>
      <c r="C2222" s="11" t="s">
        <v>150</v>
      </c>
    </row>
    <row r="2223" spans="1:3" ht="20.25" customHeight="1">
      <c r="A2223" s="28" t="s">
        <v>2738</v>
      </c>
      <c r="B2223" s="28" t="s">
        <v>2739</v>
      </c>
      <c r="C2223" s="28" t="s">
        <v>2740</v>
      </c>
    </row>
    <row r="2224" spans="1:3" ht="20.25" customHeight="1">
      <c r="A2224" s="28" t="s">
        <v>2741</v>
      </c>
      <c r="B2224" s="28" t="s">
        <v>2742</v>
      </c>
      <c r="C2224" s="28" t="s">
        <v>317</v>
      </c>
    </row>
    <row r="2225" spans="1:3" ht="20.25" customHeight="1">
      <c r="A2225" s="28" t="s">
        <v>2743</v>
      </c>
      <c r="B2225" s="28" t="s">
        <v>2744</v>
      </c>
      <c r="C2225" s="28" t="s">
        <v>38</v>
      </c>
    </row>
    <row r="2226" spans="1:3" ht="20.25" customHeight="1">
      <c r="A2226" s="10">
        <v>3685</v>
      </c>
      <c r="B2226" s="11" t="s">
        <v>2745</v>
      </c>
      <c r="C2226" s="11" t="s">
        <v>38</v>
      </c>
    </row>
    <row r="2227" spans="1:3" ht="20.25" customHeight="1">
      <c r="A2227" s="5" t="str">
        <f>"003686"</f>
        <v>003686</v>
      </c>
      <c r="B2227" s="6" t="s">
        <v>2746</v>
      </c>
      <c r="C2227" s="6" t="s">
        <v>241</v>
      </c>
    </row>
    <row r="2228" spans="1:3" ht="20.25" customHeight="1">
      <c r="A2228" s="5" t="str">
        <f>"003687"</f>
        <v>003687</v>
      </c>
      <c r="B2228" s="6" t="s">
        <v>2747</v>
      </c>
      <c r="C2228" s="6" t="s">
        <v>94</v>
      </c>
    </row>
    <row r="2229" spans="1:3" ht="20.25" customHeight="1">
      <c r="A2229" s="28" t="s">
        <v>2748</v>
      </c>
      <c r="B2229" s="28" t="s">
        <v>2749</v>
      </c>
      <c r="C2229" s="28" t="s">
        <v>40</v>
      </c>
    </row>
    <row r="2230" spans="1:3" ht="20.25" customHeight="1">
      <c r="A2230" s="5" t="str">
        <f>"003689"</f>
        <v>003689</v>
      </c>
      <c r="B2230" s="6" t="s">
        <v>2750</v>
      </c>
      <c r="C2230" s="6" t="s">
        <v>293</v>
      </c>
    </row>
    <row r="2231" spans="1:3" ht="20.25" customHeight="1">
      <c r="A2231" s="28" t="s">
        <v>2751</v>
      </c>
      <c r="B2231" s="28" t="s">
        <v>2752</v>
      </c>
      <c r="C2231" s="28" t="s">
        <v>159</v>
      </c>
    </row>
    <row r="2232" spans="1:3" ht="20.25" customHeight="1">
      <c r="A2232" s="5" t="str">
        <f>"003693"</f>
        <v>003693</v>
      </c>
      <c r="B2232" s="6" t="s">
        <v>2753</v>
      </c>
      <c r="C2232" s="6" t="s">
        <v>412</v>
      </c>
    </row>
    <row r="2233" spans="1:3" ht="20.25" customHeight="1">
      <c r="A2233" s="5" t="str">
        <f>"003696"</f>
        <v>003696</v>
      </c>
      <c r="B2233" s="6" t="s">
        <v>2754</v>
      </c>
      <c r="C2233" s="6" t="s">
        <v>72</v>
      </c>
    </row>
    <row r="2234" spans="1:3" ht="20.25" customHeight="1">
      <c r="A2234" s="5" t="str">
        <f>"003698"</f>
        <v>003698</v>
      </c>
      <c r="B2234" s="6" t="s">
        <v>2755</v>
      </c>
      <c r="C2234" s="6" t="s">
        <v>40</v>
      </c>
    </row>
    <row r="2235" spans="1:3" ht="20.25" customHeight="1">
      <c r="A2235" s="5" t="str">
        <f>"003699"</f>
        <v>003699</v>
      </c>
      <c r="B2235" s="6" t="s">
        <v>2756</v>
      </c>
      <c r="C2235" s="6" t="s">
        <v>74</v>
      </c>
    </row>
    <row r="2236" spans="1:3" ht="20.25" customHeight="1">
      <c r="A2236" s="5" t="str">
        <f>"003700"</f>
        <v>003700</v>
      </c>
      <c r="B2236" s="6" t="s">
        <v>2757</v>
      </c>
      <c r="C2236" s="6" t="s">
        <v>2758</v>
      </c>
    </row>
    <row r="2237" spans="1:3" ht="20.25" customHeight="1">
      <c r="A2237" s="28" t="s">
        <v>2759</v>
      </c>
      <c r="B2237" s="28" t="s">
        <v>2760</v>
      </c>
      <c r="C2237" s="28" t="s">
        <v>40</v>
      </c>
    </row>
    <row r="2238" spans="1:3" ht="20.25" customHeight="1">
      <c r="A2238" s="5" t="str">
        <f>"003708"</f>
        <v>003708</v>
      </c>
      <c r="B2238" s="6" t="s">
        <v>2761</v>
      </c>
      <c r="C2238" s="6" t="s">
        <v>34</v>
      </c>
    </row>
    <row r="2239" spans="1:3" ht="20.25" customHeight="1">
      <c r="A2239" s="39" t="s">
        <v>2762</v>
      </c>
      <c r="B2239" s="39" t="s">
        <v>2763</v>
      </c>
      <c r="C2239" s="39" t="s">
        <v>293</v>
      </c>
    </row>
    <row r="2240" spans="1:3" ht="20.25" customHeight="1">
      <c r="A2240" s="5" t="str">
        <f>"003716"</f>
        <v>003716</v>
      </c>
      <c r="B2240" s="6" t="s">
        <v>2764</v>
      </c>
      <c r="C2240" s="6" t="s">
        <v>10</v>
      </c>
    </row>
    <row r="2241" spans="1:3" ht="20.25" customHeight="1">
      <c r="A2241" s="28" t="s">
        <v>2765</v>
      </c>
      <c r="B2241" s="28" t="s">
        <v>2766</v>
      </c>
      <c r="C2241" s="28" t="s">
        <v>1357</v>
      </c>
    </row>
    <row r="2242" spans="1:3" ht="20.25" customHeight="1">
      <c r="A2242" s="28" t="s">
        <v>2767</v>
      </c>
      <c r="B2242" s="28" t="s">
        <v>2768</v>
      </c>
      <c r="C2242" s="28" t="s">
        <v>232</v>
      </c>
    </row>
    <row r="2243" spans="1:3" ht="20.25" customHeight="1">
      <c r="A2243" s="5" t="str">
        <f>"003719"</f>
        <v>003719</v>
      </c>
      <c r="B2243" s="70" t="s">
        <v>2769</v>
      </c>
      <c r="C2243" s="6" t="s">
        <v>121</v>
      </c>
    </row>
    <row r="2244" spans="1:3" ht="20.25" customHeight="1">
      <c r="A2244" s="71" t="str">
        <f>"003725"</f>
        <v>003725</v>
      </c>
      <c r="B2244" s="72" t="s">
        <v>2770</v>
      </c>
      <c r="C2244" s="73" t="s">
        <v>34</v>
      </c>
    </row>
    <row r="2245" spans="1:3" ht="20.25" customHeight="1">
      <c r="A2245" s="28" t="s">
        <v>2771</v>
      </c>
      <c r="B2245" s="28" t="s">
        <v>2772</v>
      </c>
      <c r="C2245" s="28" t="s">
        <v>1646</v>
      </c>
    </row>
    <row r="2246" spans="1:3" ht="20.25" customHeight="1">
      <c r="A2246" s="28" t="s">
        <v>2773</v>
      </c>
      <c r="B2246" s="11" t="s">
        <v>2774</v>
      </c>
      <c r="C2246" s="28" t="s">
        <v>321</v>
      </c>
    </row>
    <row r="2247" spans="1:3" ht="20.25" customHeight="1">
      <c r="A2247" s="28" t="s">
        <v>2775</v>
      </c>
      <c r="B2247" s="28" t="s">
        <v>2776</v>
      </c>
      <c r="C2247" s="28" t="s">
        <v>412</v>
      </c>
    </row>
    <row r="2248" spans="1:3" ht="20.25" customHeight="1">
      <c r="A2248" s="74">
        <v>3736</v>
      </c>
      <c r="B2248" s="42" t="s">
        <v>2777</v>
      </c>
      <c r="C2248" s="75" t="s">
        <v>10</v>
      </c>
    </row>
    <row r="2249" spans="1:3" ht="20.25" customHeight="1">
      <c r="A2249" s="5" t="str">
        <f>"003738"</f>
        <v>003738</v>
      </c>
      <c r="B2249" s="19" t="s">
        <v>2778</v>
      </c>
      <c r="C2249" s="6" t="s">
        <v>147</v>
      </c>
    </row>
    <row r="2250" spans="1:3" ht="20.25" customHeight="1">
      <c r="A2250" s="10">
        <v>3751</v>
      </c>
      <c r="B2250" s="11" t="s">
        <v>2779</v>
      </c>
      <c r="C2250" s="11" t="s">
        <v>147</v>
      </c>
    </row>
    <row r="2251" spans="1:3" ht="20.25" customHeight="1">
      <c r="A2251" s="5" t="str">
        <f>"003755"</f>
        <v>003755</v>
      </c>
      <c r="B2251" s="6" t="s">
        <v>2780</v>
      </c>
      <c r="C2251" s="6" t="s">
        <v>962</v>
      </c>
    </row>
    <row r="2252" spans="1:3" ht="20.25" customHeight="1">
      <c r="A2252" s="5" t="str">
        <f>"003756"</f>
        <v>003756</v>
      </c>
      <c r="B2252" s="6" t="s">
        <v>2781</v>
      </c>
      <c r="C2252" s="6" t="s">
        <v>24</v>
      </c>
    </row>
    <row r="2253" spans="1:3" ht="20.25" customHeight="1">
      <c r="A2253" s="28" t="s">
        <v>2782</v>
      </c>
      <c r="B2253" s="28" t="s">
        <v>2783</v>
      </c>
      <c r="C2253" s="28" t="s">
        <v>429</v>
      </c>
    </row>
    <row r="2254" spans="1:3" ht="20.25" customHeight="1">
      <c r="A2254" s="5" t="str">
        <f>"003759"</f>
        <v>003759</v>
      </c>
      <c r="B2254" s="6" t="s">
        <v>2784</v>
      </c>
      <c r="C2254" s="6" t="s">
        <v>10</v>
      </c>
    </row>
    <row r="2255" spans="1:3" ht="20.25" customHeight="1">
      <c r="A2255" s="5" t="str">
        <f>"003760"</f>
        <v>003760</v>
      </c>
      <c r="B2255" s="6" t="s">
        <v>2785</v>
      </c>
      <c r="C2255" s="6" t="s">
        <v>2186</v>
      </c>
    </row>
    <row r="2256" spans="1:3" ht="20.25" customHeight="1">
      <c r="A2256" s="5" t="str">
        <f>"003766"</f>
        <v>003766</v>
      </c>
      <c r="B2256" s="44" t="s">
        <v>2786</v>
      </c>
      <c r="C2256" s="6" t="s">
        <v>2186</v>
      </c>
    </row>
    <row r="2257" spans="1:3" ht="20.25" customHeight="1">
      <c r="A2257" s="5" t="str">
        <f>"003767"</f>
        <v>003767</v>
      </c>
      <c r="B2257" s="6" t="s">
        <v>2787</v>
      </c>
      <c r="C2257" s="6" t="s">
        <v>31</v>
      </c>
    </row>
    <row r="2258" spans="1:3" ht="20.25" customHeight="1">
      <c r="A2258" s="5" t="str">
        <f>"003768"</f>
        <v>003768</v>
      </c>
      <c r="B2258" s="6" t="s">
        <v>2788</v>
      </c>
      <c r="C2258" s="6" t="s">
        <v>412</v>
      </c>
    </row>
    <row r="2259" spans="1:3" ht="20.25" customHeight="1">
      <c r="A2259" s="5" t="str">
        <f>"003769"</f>
        <v>003769</v>
      </c>
      <c r="B2259" s="6" t="s">
        <v>2789</v>
      </c>
      <c r="C2259" s="6" t="s">
        <v>2790</v>
      </c>
    </row>
    <row r="2260" spans="1:3" ht="20.25" customHeight="1">
      <c r="A2260" s="28" t="s">
        <v>2791</v>
      </c>
      <c r="B2260" s="28" t="s">
        <v>2792</v>
      </c>
      <c r="C2260" s="28" t="s">
        <v>18</v>
      </c>
    </row>
    <row r="2261" spans="1:3" ht="20.25" customHeight="1">
      <c r="A2261" s="5" t="str">
        <f>"003771"</f>
        <v>003771</v>
      </c>
      <c r="B2261" s="6" t="s">
        <v>2793</v>
      </c>
      <c r="C2261" s="6" t="s">
        <v>107</v>
      </c>
    </row>
    <row r="2262" spans="1:3" ht="20.25" customHeight="1">
      <c r="A2262" s="28" t="s">
        <v>2794</v>
      </c>
      <c r="B2262" s="28" t="s">
        <v>2795</v>
      </c>
      <c r="C2262" s="28" t="s">
        <v>1770</v>
      </c>
    </row>
    <row r="2263" spans="1:3" ht="20.25" customHeight="1">
      <c r="A2263" s="5" t="str">
        <f>"003775"</f>
        <v>003775</v>
      </c>
      <c r="B2263" s="6" t="s">
        <v>2796</v>
      </c>
      <c r="C2263" s="6" t="s">
        <v>739</v>
      </c>
    </row>
    <row r="2264" spans="1:3" ht="20.25" customHeight="1">
      <c r="A2264" s="5" t="str">
        <f>"003776"</f>
        <v>003776</v>
      </c>
      <c r="B2264" s="6" t="s">
        <v>2797</v>
      </c>
      <c r="C2264" s="6" t="s">
        <v>18</v>
      </c>
    </row>
    <row r="2265" spans="1:3" ht="20.25" customHeight="1">
      <c r="A2265" s="5" t="str">
        <f>"003777"</f>
        <v>003777</v>
      </c>
      <c r="B2265" s="6" t="s">
        <v>2798</v>
      </c>
      <c r="C2265" s="6" t="s">
        <v>934</v>
      </c>
    </row>
    <row r="2266" spans="1:3" ht="20.25" customHeight="1">
      <c r="A2266" s="5" t="str">
        <f>"003778"</f>
        <v>003778</v>
      </c>
      <c r="B2266" s="6" t="s">
        <v>2799</v>
      </c>
      <c r="C2266" s="6" t="s">
        <v>1459</v>
      </c>
    </row>
    <row r="2267" spans="1:3" ht="20.25" customHeight="1">
      <c r="A2267" s="5" t="str">
        <f>"003779"</f>
        <v>003779</v>
      </c>
      <c r="B2267" s="6" t="s">
        <v>2800</v>
      </c>
      <c r="C2267" s="6" t="s">
        <v>1459</v>
      </c>
    </row>
    <row r="2268" spans="1:3" ht="20.25" customHeight="1">
      <c r="A2268" s="28" t="s">
        <v>2801</v>
      </c>
      <c r="B2268" s="28" t="s">
        <v>2802</v>
      </c>
      <c r="C2268" s="28" t="s">
        <v>217</v>
      </c>
    </row>
    <row r="2269" spans="1:3" ht="20.25" customHeight="1">
      <c r="A2269" s="5" t="str">
        <f>"003781"</f>
        <v>003781</v>
      </c>
      <c r="B2269" s="6" t="s">
        <v>2803</v>
      </c>
      <c r="C2269" s="6" t="s">
        <v>147</v>
      </c>
    </row>
    <row r="2270" spans="1:3" ht="20.25" customHeight="1">
      <c r="A2270" s="5" t="str">
        <f>"003782"</f>
        <v>003782</v>
      </c>
      <c r="B2270" s="6" t="s">
        <v>2804</v>
      </c>
      <c r="C2270" s="6" t="s">
        <v>1558</v>
      </c>
    </row>
    <row r="2271" spans="1:3" ht="20.25" customHeight="1">
      <c r="A2271" s="5" t="str">
        <f>"003786"</f>
        <v>003786</v>
      </c>
      <c r="B2271" s="6" t="s">
        <v>2805</v>
      </c>
      <c r="C2271" s="6" t="s">
        <v>97</v>
      </c>
    </row>
    <row r="2272" spans="1:3" ht="20.25" customHeight="1">
      <c r="A2272" s="5" t="str">
        <f>"003787"</f>
        <v>003787</v>
      </c>
      <c r="B2272" s="6" t="s">
        <v>2806</v>
      </c>
      <c r="C2272" s="6" t="s">
        <v>1459</v>
      </c>
    </row>
    <row r="2273" spans="1:3" ht="20.25" customHeight="1">
      <c r="A2273" s="5" t="str">
        <f>"003788"</f>
        <v>003788</v>
      </c>
      <c r="B2273" s="6" t="s">
        <v>2807</v>
      </c>
      <c r="C2273" s="6" t="s">
        <v>891</v>
      </c>
    </row>
    <row r="2274" spans="1:3" ht="20.25" customHeight="1">
      <c r="A2274" s="5" t="str">
        <f>"003789"</f>
        <v>003789</v>
      </c>
      <c r="B2274" s="6" t="s">
        <v>2808</v>
      </c>
      <c r="C2274" s="6" t="s">
        <v>77</v>
      </c>
    </row>
    <row r="2275" spans="1:3" ht="20.25" customHeight="1">
      <c r="A2275" s="5" t="str">
        <f>"003790"</f>
        <v>003790</v>
      </c>
      <c r="B2275" s="6" t="s">
        <v>2809</v>
      </c>
      <c r="C2275" s="6" t="s">
        <v>1981</v>
      </c>
    </row>
    <row r="2276" spans="1:3" ht="20.25" customHeight="1">
      <c r="A2276" s="5" t="str">
        <f>"003793"</f>
        <v>003793</v>
      </c>
      <c r="B2276" s="6" t="s">
        <v>2810</v>
      </c>
      <c r="C2276" s="6" t="s">
        <v>51</v>
      </c>
    </row>
    <row r="2277" spans="1:3" ht="20.25" customHeight="1">
      <c r="A2277" s="28" t="s">
        <v>2811</v>
      </c>
      <c r="B2277" s="28" t="s">
        <v>2812</v>
      </c>
      <c r="C2277" s="28" t="s">
        <v>77</v>
      </c>
    </row>
    <row r="2278" spans="1:3" ht="20.25" customHeight="1">
      <c r="A2278" s="28" t="s">
        <v>2813</v>
      </c>
      <c r="B2278" s="28" t="s">
        <v>2814</v>
      </c>
      <c r="C2278" s="28" t="s">
        <v>2815</v>
      </c>
    </row>
    <row r="2279" spans="1:3" ht="20.25" customHeight="1">
      <c r="A2279" s="5" t="str">
        <f>"003798"</f>
        <v>003798</v>
      </c>
      <c r="B2279" s="6" t="s">
        <v>2816</v>
      </c>
      <c r="C2279" s="6" t="s">
        <v>40</v>
      </c>
    </row>
    <row r="2280" spans="1:3" ht="20.25" customHeight="1">
      <c r="A2280" s="5" t="str">
        <f>"003799"</f>
        <v>003799</v>
      </c>
      <c r="B2280" s="6" t="s">
        <v>2817</v>
      </c>
      <c r="C2280" s="6" t="s">
        <v>704</v>
      </c>
    </row>
    <row r="2281" spans="1:3" ht="20.25" customHeight="1">
      <c r="A2281" s="5" t="str">
        <f>"003800"</f>
        <v>003800</v>
      </c>
      <c r="B2281" s="6" t="s">
        <v>2818</v>
      </c>
      <c r="C2281" s="6" t="s">
        <v>213</v>
      </c>
    </row>
    <row r="2282" spans="1:3" ht="20.25" customHeight="1">
      <c r="A2282" s="28" t="s">
        <v>2819</v>
      </c>
      <c r="B2282" s="28" t="s">
        <v>2820</v>
      </c>
      <c r="C2282" s="28" t="s">
        <v>399</v>
      </c>
    </row>
    <row r="2283" spans="1:3" ht="20.25" customHeight="1">
      <c r="A2283" s="5" t="str">
        <f>"003803"</f>
        <v>003803</v>
      </c>
      <c r="B2283" s="6" t="s">
        <v>2821</v>
      </c>
      <c r="C2283" s="6" t="s">
        <v>185</v>
      </c>
    </row>
    <row r="2284" spans="1:3" ht="20.25" customHeight="1">
      <c r="A2284" s="28" t="s">
        <v>2822</v>
      </c>
      <c r="B2284" s="28" t="s">
        <v>2823</v>
      </c>
      <c r="C2284" s="28" t="s">
        <v>51</v>
      </c>
    </row>
    <row r="2285" spans="1:3" ht="20.25" customHeight="1">
      <c r="A2285" s="5" t="str">
        <f>"003806"</f>
        <v>003806</v>
      </c>
      <c r="B2285" s="6" t="s">
        <v>2824</v>
      </c>
      <c r="C2285" s="6" t="s">
        <v>442</v>
      </c>
    </row>
    <row r="2286" spans="1:3" ht="20.25" customHeight="1">
      <c r="A2286" s="5" t="str">
        <f>"003808"</f>
        <v>003808</v>
      </c>
      <c r="B2286" s="6" t="s">
        <v>2825</v>
      </c>
      <c r="C2286" s="6" t="s">
        <v>311</v>
      </c>
    </row>
    <row r="2287" spans="1:3" ht="20.25" customHeight="1">
      <c r="A2287" s="28" t="s">
        <v>2826</v>
      </c>
      <c r="B2287" s="28" t="s">
        <v>2827</v>
      </c>
      <c r="C2287" s="28" t="s">
        <v>877</v>
      </c>
    </row>
    <row r="2288" spans="1:3" ht="20.25" customHeight="1">
      <c r="A2288" s="5" t="str">
        <f>"003812"</f>
        <v>003812</v>
      </c>
      <c r="B2288" s="76" t="s">
        <v>2828</v>
      </c>
      <c r="C2288" s="76" t="s">
        <v>139</v>
      </c>
    </row>
    <row r="2289" spans="1:3" ht="20.25" customHeight="1">
      <c r="A2289" s="5" t="str">
        <f>"003815"</f>
        <v>003815</v>
      </c>
      <c r="B2289" s="6" t="s">
        <v>2829</v>
      </c>
      <c r="C2289" s="6" t="s">
        <v>31</v>
      </c>
    </row>
    <row r="2290" spans="1:3" ht="20.25" customHeight="1">
      <c r="A2290" s="5" t="str">
        <f>"003816"</f>
        <v>003816</v>
      </c>
      <c r="B2290" s="6" t="s">
        <v>2830</v>
      </c>
      <c r="C2290" s="6" t="s">
        <v>91</v>
      </c>
    </row>
    <row r="2291" spans="1:3" ht="20.25" customHeight="1">
      <c r="A2291" s="28" t="s">
        <v>2831</v>
      </c>
      <c r="B2291" s="28" t="s">
        <v>2832</v>
      </c>
      <c r="C2291" s="28" t="s">
        <v>187</v>
      </c>
    </row>
    <row r="2292" spans="1:3" ht="20.25" customHeight="1">
      <c r="A2292" s="5" t="str">
        <f>"003819"</f>
        <v>003819</v>
      </c>
      <c r="B2292" s="6" t="s">
        <v>2833</v>
      </c>
      <c r="C2292" s="6" t="s">
        <v>31</v>
      </c>
    </row>
    <row r="2293" spans="1:3" ht="20.25" customHeight="1">
      <c r="A2293" s="5" t="str">
        <f>"003820"</f>
        <v>003820</v>
      </c>
      <c r="B2293" s="6" t="s">
        <v>2834</v>
      </c>
      <c r="C2293" s="6" t="s">
        <v>754</v>
      </c>
    </row>
    <row r="2294" spans="1:3" ht="20.25" customHeight="1">
      <c r="A2294" s="5" t="str">
        <f>"003821"</f>
        <v>003821</v>
      </c>
      <c r="B2294" s="6" t="s">
        <v>2835</v>
      </c>
      <c r="C2294" s="6" t="s">
        <v>293</v>
      </c>
    </row>
    <row r="2295" spans="1:3" ht="20.25" customHeight="1">
      <c r="A2295" s="28" t="s">
        <v>2836</v>
      </c>
      <c r="B2295" s="28" t="s">
        <v>2837</v>
      </c>
      <c r="C2295" s="28" t="s">
        <v>725</v>
      </c>
    </row>
    <row r="2296" spans="1:3" ht="20.25" customHeight="1">
      <c r="A2296" s="28" t="s">
        <v>2838</v>
      </c>
      <c r="B2296" s="28" t="s">
        <v>2839</v>
      </c>
      <c r="C2296" s="28" t="s">
        <v>238</v>
      </c>
    </row>
    <row r="2297" spans="1:3" ht="20.25" customHeight="1">
      <c r="A2297" s="5" t="str">
        <f>"003829"</f>
        <v>003829</v>
      </c>
      <c r="B2297" s="6" t="s">
        <v>2840</v>
      </c>
      <c r="C2297" s="6" t="s">
        <v>335</v>
      </c>
    </row>
    <row r="2298" spans="1:3" ht="20.25" customHeight="1">
      <c r="A2298" s="28" t="s">
        <v>2841</v>
      </c>
      <c r="B2298" s="28" t="s">
        <v>2842</v>
      </c>
      <c r="C2298" s="28" t="s">
        <v>147</v>
      </c>
    </row>
    <row r="2299" spans="1:3" ht="20.25" customHeight="1">
      <c r="A2299" s="28" t="s">
        <v>2843</v>
      </c>
      <c r="B2299" s="28" t="s">
        <v>2844</v>
      </c>
      <c r="C2299" s="28" t="s">
        <v>452</v>
      </c>
    </row>
    <row r="2300" spans="1:3" ht="20.25" customHeight="1">
      <c r="A2300" s="5" t="str">
        <f>"003838"</f>
        <v>003838</v>
      </c>
      <c r="B2300" s="6" t="s">
        <v>2845</v>
      </c>
      <c r="C2300" s="6" t="s">
        <v>24</v>
      </c>
    </row>
    <row r="2301" spans="1:3" ht="20.25" customHeight="1">
      <c r="A2301" s="5" t="str">
        <f>"003839"</f>
        <v>003839</v>
      </c>
      <c r="B2301" s="6" t="s">
        <v>2846</v>
      </c>
      <c r="C2301" s="6" t="s">
        <v>238</v>
      </c>
    </row>
    <row r="2302" spans="1:3" ht="20.25" customHeight="1">
      <c r="A2302" s="28" t="s">
        <v>2847</v>
      </c>
      <c r="B2302" s="28" t="s">
        <v>2848</v>
      </c>
      <c r="C2302" s="28" t="s">
        <v>277</v>
      </c>
    </row>
    <row r="2303" spans="1:3" ht="20.25" customHeight="1">
      <c r="A2303" s="28" t="s">
        <v>2849</v>
      </c>
      <c r="B2303" s="28" t="s">
        <v>2850</v>
      </c>
      <c r="C2303" s="28" t="s">
        <v>818</v>
      </c>
    </row>
    <row r="2304" spans="1:3" ht="20.25" customHeight="1">
      <c r="A2304" s="5" t="str">
        <f>"003852"</f>
        <v>003852</v>
      </c>
      <c r="B2304" s="6" t="s">
        <v>2851</v>
      </c>
      <c r="C2304" s="6" t="s">
        <v>1922</v>
      </c>
    </row>
    <row r="2305" spans="1:3" ht="20.25" customHeight="1">
      <c r="A2305" s="5" t="str">
        <f>"003855"</f>
        <v>003855</v>
      </c>
      <c r="B2305" s="6" t="s">
        <v>2852</v>
      </c>
      <c r="C2305" s="6" t="s">
        <v>40</v>
      </c>
    </row>
    <row r="2306" spans="1:3" ht="20.25" customHeight="1">
      <c r="A2306" s="28" t="s">
        <v>2853</v>
      </c>
      <c r="B2306" s="28" t="s">
        <v>2854</v>
      </c>
      <c r="C2306" s="28" t="s">
        <v>10</v>
      </c>
    </row>
    <row r="2307" spans="1:3" ht="20.25" customHeight="1">
      <c r="A2307" s="108" t="s">
        <v>2855</v>
      </c>
      <c r="B2307" s="11" t="s">
        <v>2856</v>
      </c>
      <c r="C2307" s="6" t="s">
        <v>8</v>
      </c>
    </row>
    <row r="2308" spans="1:3" ht="20.25" customHeight="1">
      <c r="A2308" s="5" t="str">
        <f>"003859"</f>
        <v>003859</v>
      </c>
      <c r="B2308" s="6" t="s">
        <v>2857</v>
      </c>
      <c r="C2308" s="6" t="s">
        <v>830</v>
      </c>
    </row>
    <row r="2309" spans="1:3" ht="20.25" customHeight="1">
      <c r="A2309" s="5" t="str">
        <f>"003860"</f>
        <v>003860</v>
      </c>
      <c r="B2309" s="6" t="s">
        <v>2858</v>
      </c>
      <c r="C2309" s="6" t="s">
        <v>317</v>
      </c>
    </row>
    <row r="2310" spans="1:3" ht="20.25" customHeight="1">
      <c r="A2310" s="5" t="str">
        <f>"003861"</f>
        <v>003861</v>
      </c>
      <c r="B2310" s="6" t="s">
        <v>2859</v>
      </c>
      <c r="C2310" s="6" t="s">
        <v>2860</v>
      </c>
    </row>
    <row r="2311" spans="1:3" ht="20.25" customHeight="1">
      <c r="A2311" s="5" t="str">
        <f>"003862"</f>
        <v>003862</v>
      </c>
      <c r="B2311" s="6" t="s">
        <v>2861</v>
      </c>
      <c r="C2311" s="6" t="s">
        <v>759</v>
      </c>
    </row>
    <row r="2312" spans="1:3" ht="20.25" customHeight="1">
      <c r="A2312" s="5" t="str">
        <f>"003863"</f>
        <v>003863</v>
      </c>
      <c r="B2312" s="6" t="s">
        <v>2862</v>
      </c>
      <c r="C2312" s="6" t="s">
        <v>8</v>
      </c>
    </row>
    <row r="2313" spans="1:3" ht="20.25" customHeight="1">
      <c r="A2313" s="5" t="str">
        <f>"003865"</f>
        <v>003865</v>
      </c>
      <c r="B2313" s="6" t="s">
        <v>2863</v>
      </c>
      <c r="C2313" s="6" t="s">
        <v>38</v>
      </c>
    </row>
    <row r="2314" spans="1:3" ht="20.25" customHeight="1">
      <c r="A2314" s="28" t="s">
        <v>2864</v>
      </c>
      <c r="B2314" s="28" t="s">
        <v>2865</v>
      </c>
      <c r="C2314" s="28" t="s">
        <v>360</v>
      </c>
    </row>
    <row r="2315" spans="1:3" ht="20.25" customHeight="1">
      <c r="A2315" s="5" t="str">
        <f>"003867"</f>
        <v>003867</v>
      </c>
      <c r="B2315" s="6" t="s">
        <v>2866</v>
      </c>
      <c r="C2315" s="6" t="s">
        <v>169</v>
      </c>
    </row>
    <row r="2316" spans="1:3" ht="20.25" customHeight="1">
      <c r="A2316" s="5" t="str">
        <f>"003868"</f>
        <v>003868</v>
      </c>
      <c r="B2316" s="6" t="s">
        <v>2867</v>
      </c>
      <c r="C2316" s="6" t="s">
        <v>31</v>
      </c>
    </row>
    <row r="2317" spans="1:3" ht="20.25" customHeight="1">
      <c r="A2317" s="5" t="str">
        <f>"003869"</f>
        <v>003869</v>
      </c>
      <c r="B2317" s="6" t="s">
        <v>2868</v>
      </c>
      <c r="C2317" s="6" t="s">
        <v>1190</v>
      </c>
    </row>
    <row r="2318" spans="1:3" ht="20.25" customHeight="1">
      <c r="A2318" s="5" t="str">
        <f>"003870"</f>
        <v>003870</v>
      </c>
      <c r="B2318" s="6" t="s">
        <v>2869</v>
      </c>
      <c r="C2318" s="6" t="s">
        <v>97</v>
      </c>
    </row>
    <row r="2319" spans="1:3" ht="20.25" customHeight="1">
      <c r="A2319" s="15">
        <v>3875</v>
      </c>
      <c r="B2319" s="16" t="s">
        <v>2870</v>
      </c>
      <c r="C2319" s="16" t="s">
        <v>1439</v>
      </c>
    </row>
    <row r="2320" spans="1:3" ht="20.25" customHeight="1">
      <c r="A2320" s="5" t="str">
        <f>"003876"</f>
        <v>003876</v>
      </c>
      <c r="B2320" s="6" t="s">
        <v>2871</v>
      </c>
      <c r="C2320" s="6" t="s">
        <v>2872</v>
      </c>
    </row>
    <row r="2321" spans="1:3" ht="20.25" customHeight="1">
      <c r="A2321" s="5" t="str">
        <f>"003877"</f>
        <v>003877</v>
      </c>
      <c r="B2321" s="6" t="s">
        <v>2873</v>
      </c>
      <c r="C2321" s="6" t="s">
        <v>8</v>
      </c>
    </row>
    <row r="2322" spans="1:3" ht="20.25" customHeight="1">
      <c r="A2322" s="5" t="str">
        <f>"003878"</f>
        <v>003878</v>
      </c>
      <c r="B2322" s="6" t="s">
        <v>2874</v>
      </c>
      <c r="C2322" s="6" t="s">
        <v>1009</v>
      </c>
    </row>
    <row r="2323" spans="1:3" ht="20.25" customHeight="1">
      <c r="A2323" s="5" t="str">
        <f>"003879"</f>
        <v>003879</v>
      </c>
      <c r="B2323" s="6" t="s">
        <v>2875</v>
      </c>
      <c r="C2323" s="6" t="s">
        <v>88</v>
      </c>
    </row>
    <row r="2324" spans="1:3" ht="20.25" customHeight="1">
      <c r="A2324" s="5" t="str">
        <f>"003880"</f>
        <v>003880</v>
      </c>
      <c r="B2324" s="6" t="s">
        <v>2876</v>
      </c>
      <c r="C2324" s="6" t="s">
        <v>161</v>
      </c>
    </row>
    <row r="2325" spans="1:3" ht="20.25" customHeight="1">
      <c r="A2325" s="5" t="str">
        <f>"003881"</f>
        <v>003881</v>
      </c>
      <c r="B2325" s="6" t="s">
        <v>2877</v>
      </c>
      <c r="C2325" s="6" t="s">
        <v>10</v>
      </c>
    </row>
    <row r="2326" spans="1:3" ht="20.25" customHeight="1">
      <c r="A2326" s="28" t="s">
        <v>2878</v>
      </c>
      <c r="B2326" s="28" t="s">
        <v>2879</v>
      </c>
      <c r="C2326" s="28" t="s">
        <v>147</v>
      </c>
    </row>
    <row r="2327" spans="1:3" ht="20.25" customHeight="1">
      <c r="A2327" s="5" t="str">
        <f>"003883"</f>
        <v>003883</v>
      </c>
      <c r="B2327" s="6" t="s">
        <v>2880</v>
      </c>
      <c r="C2327" s="6" t="s">
        <v>147</v>
      </c>
    </row>
    <row r="2328" spans="1:3" ht="20.25" customHeight="1">
      <c r="A2328" s="5" t="str">
        <f>"003885"</f>
        <v>003885</v>
      </c>
      <c r="B2328" s="6" t="s">
        <v>2881</v>
      </c>
      <c r="C2328" s="6" t="s">
        <v>568</v>
      </c>
    </row>
    <row r="2329" spans="1:3" ht="20.25" customHeight="1">
      <c r="A2329" s="5" t="str">
        <f>"003886"</f>
        <v>003886</v>
      </c>
      <c r="B2329" s="6" t="s">
        <v>2882</v>
      </c>
      <c r="C2329" s="6" t="s">
        <v>8</v>
      </c>
    </row>
    <row r="2330" spans="1:3" ht="20.25" customHeight="1">
      <c r="A2330" s="5" t="str">
        <f>"003887"</f>
        <v>003887</v>
      </c>
      <c r="B2330" s="6" t="s">
        <v>2883</v>
      </c>
      <c r="C2330" s="6" t="s">
        <v>34</v>
      </c>
    </row>
    <row r="2331" spans="1:3" ht="20.25" customHeight="1">
      <c r="A2331" s="5" t="str">
        <f>"003888"</f>
        <v>003888</v>
      </c>
      <c r="B2331" s="6" t="s">
        <v>2884</v>
      </c>
      <c r="C2331" s="6" t="s">
        <v>169</v>
      </c>
    </row>
    <row r="2332" spans="1:3" ht="20.25" customHeight="1">
      <c r="A2332" s="5" t="str">
        <f>"003889"</f>
        <v>003889</v>
      </c>
      <c r="B2332" s="6" t="s">
        <v>2885</v>
      </c>
      <c r="C2332" s="6" t="s">
        <v>665</v>
      </c>
    </row>
    <row r="2333" spans="1:3" ht="20.25" customHeight="1">
      <c r="A2333" s="28" t="s">
        <v>2886</v>
      </c>
      <c r="B2333" s="28" t="s">
        <v>2887</v>
      </c>
      <c r="C2333" s="28" t="s">
        <v>147</v>
      </c>
    </row>
    <row r="2334" spans="1:3" ht="20.25" customHeight="1">
      <c r="A2334" s="5" t="str">
        <f>"003891"</f>
        <v>003891</v>
      </c>
      <c r="B2334" s="6" t="s">
        <v>2888</v>
      </c>
      <c r="C2334" s="6" t="s">
        <v>10</v>
      </c>
    </row>
    <row r="2335" spans="1:3" ht="20.25" customHeight="1">
      <c r="A2335" s="5" t="str">
        <f>"003892"</f>
        <v>003892</v>
      </c>
      <c r="B2335" s="6" t="s">
        <v>2889</v>
      </c>
      <c r="C2335" s="6" t="s">
        <v>10</v>
      </c>
    </row>
    <row r="2336" spans="1:3" ht="20.25" customHeight="1">
      <c r="A2336" s="5" t="str">
        <f>"003893"</f>
        <v>003893</v>
      </c>
      <c r="B2336" s="6" t="s">
        <v>2890</v>
      </c>
      <c r="C2336" s="6" t="s">
        <v>34</v>
      </c>
    </row>
    <row r="2337" spans="1:3" ht="20.25" customHeight="1">
      <c r="A2337" s="5" t="str">
        <f>"003896"</f>
        <v>003896</v>
      </c>
      <c r="B2337" s="6" t="s">
        <v>2891</v>
      </c>
      <c r="C2337" s="6" t="s">
        <v>595</v>
      </c>
    </row>
    <row r="2338" spans="1:3" ht="20.25" customHeight="1">
      <c r="A2338" s="5" t="str">
        <f>"003897"</f>
        <v>003897</v>
      </c>
      <c r="B2338" s="6" t="s">
        <v>2892</v>
      </c>
      <c r="C2338" s="6" t="s">
        <v>31</v>
      </c>
    </row>
    <row r="2339" spans="1:3" ht="20.25" customHeight="1">
      <c r="A2339" s="28" t="s">
        <v>2893</v>
      </c>
      <c r="B2339" s="28" t="s">
        <v>2894</v>
      </c>
      <c r="C2339" s="28" t="s">
        <v>31</v>
      </c>
    </row>
    <row r="2340" spans="1:3" ht="20.25" customHeight="1">
      <c r="A2340" s="5" t="str">
        <f>"003899"</f>
        <v>003899</v>
      </c>
      <c r="B2340" s="6" t="s">
        <v>2895</v>
      </c>
      <c r="C2340" s="6" t="s">
        <v>147</v>
      </c>
    </row>
    <row r="2341" spans="1:3" ht="20.25" customHeight="1">
      <c r="A2341" s="28" t="s">
        <v>2896</v>
      </c>
      <c r="B2341" s="28" t="s">
        <v>2897</v>
      </c>
      <c r="C2341" s="28" t="s">
        <v>2186</v>
      </c>
    </row>
    <row r="2342" spans="1:3" ht="20.25" customHeight="1">
      <c r="A2342" s="5" t="str">
        <f>"003906"</f>
        <v>003906</v>
      </c>
      <c r="B2342" s="6" t="s">
        <v>2898</v>
      </c>
      <c r="C2342" s="6" t="s">
        <v>232</v>
      </c>
    </row>
    <row r="2343" spans="1:3" ht="20.25" customHeight="1">
      <c r="A2343" s="5" t="str">
        <f>"003908"</f>
        <v>003908</v>
      </c>
      <c r="B2343" s="6" t="s">
        <v>2899</v>
      </c>
      <c r="C2343" s="6" t="s">
        <v>2900</v>
      </c>
    </row>
    <row r="2344" spans="1:3" ht="20.25" customHeight="1">
      <c r="A2344" s="28" t="s">
        <v>2901</v>
      </c>
      <c r="B2344" s="28" t="s">
        <v>2902</v>
      </c>
      <c r="C2344" s="28" t="s">
        <v>139</v>
      </c>
    </row>
    <row r="2345" spans="1:3" ht="20.25" customHeight="1">
      <c r="A2345" s="5" t="str">
        <f>"003910"</f>
        <v>003910</v>
      </c>
      <c r="B2345" s="6" t="s">
        <v>2903</v>
      </c>
      <c r="C2345" s="6" t="s">
        <v>321</v>
      </c>
    </row>
    <row r="2346" spans="1:3" ht="20.25" customHeight="1">
      <c r="A2346" s="28" t="s">
        <v>2904</v>
      </c>
      <c r="B2346" s="28" t="s">
        <v>2905</v>
      </c>
      <c r="C2346" s="28" t="s">
        <v>139</v>
      </c>
    </row>
    <row r="2347" spans="1:3" ht="20.25" customHeight="1">
      <c r="A2347" s="5" t="str">
        <f>"003912"</f>
        <v>003912</v>
      </c>
      <c r="B2347" s="6" t="s">
        <v>2906</v>
      </c>
      <c r="C2347" s="6" t="s">
        <v>452</v>
      </c>
    </row>
    <row r="2348" spans="1:3" ht="20.25" customHeight="1">
      <c r="A2348" s="5" t="str">
        <f>"003915"</f>
        <v>003915</v>
      </c>
      <c r="B2348" s="6" t="s">
        <v>2907</v>
      </c>
      <c r="C2348" s="6" t="s">
        <v>321</v>
      </c>
    </row>
    <row r="2349" spans="1:3" ht="20.25" customHeight="1">
      <c r="A2349" s="5" t="str">
        <f>"003916"</f>
        <v>003916</v>
      </c>
      <c r="B2349" s="6" t="s">
        <v>2908</v>
      </c>
      <c r="C2349" s="6" t="s">
        <v>48</v>
      </c>
    </row>
    <row r="2350" spans="1:3" ht="20.25" customHeight="1">
      <c r="A2350" s="5" t="str">
        <f>"003917"</f>
        <v>003917</v>
      </c>
      <c r="B2350" s="6" t="s">
        <v>2909</v>
      </c>
      <c r="C2350" s="6" t="s">
        <v>147</v>
      </c>
    </row>
    <row r="2351" spans="1:3" ht="20.25" customHeight="1">
      <c r="A2351" s="15">
        <v>3918</v>
      </c>
      <c r="B2351" s="16" t="s">
        <v>2910</v>
      </c>
      <c r="C2351" s="16" t="s">
        <v>1003</v>
      </c>
    </row>
    <row r="2352" spans="1:3" ht="20.25" customHeight="1">
      <c r="A2352" s="28" t="s">
        <v>2911</v>
      </c>
      <c r="B2352" s="28" t="s">
        <v>2912</v>
      </c>
      <c r="C2352" s="28" t="s">
        <v>1695</v>
      </c>
    </row>
    <row r="2353" spans="1:3" ht="20.25" customHeight="1">
      <c r="A2353" s="28" t="s">
        <v>2913</v>
      </c>
      <c r="B2353" s="28" t="s">
        <v>2914</v>
      </c>
      <c r="C2353" s="28" t="s">
        <v>877</v>
      </c>
    </row>
    <row r="2354" spans="1:3" ht="20.25" customHeight="1">
      <c r="A2354" s="28" t="s">
        <v>2915</v>
      </c>
      <c r="B2354" s="28" t="s">
        <v>2916</v>
      </c>
      <c r="C2354" s="28" t="s">
        <v>321</v>
      </c>
    </row>
    <row r="2355" spans="1:3" ht="20.25" customHeight="1">
      <c r="A2355" s="28" t="s">
        <v>2917</v>
      </c>
      <c r="B2355" s="28" t="s">
        <v>2918</v>
      </c>
      <c r="C2355" s="28" t="s">
        <v>38</v>
      </c>
    </row>
    <row r="2356" spans="1:3" ht="20.25" customHeight="1">
      <c r="A2356" s="28" t="s">
        <v>2919</v>
      </c>
      <c r="B2356" s="28" t="s">
        <v>2920</v>
      </c>
      <c r="C2356" s="28" t="s">
        <v>147</v>
      </c>
    </row>
    <row r="2357" spans="1:3" ht="20.25" customHeight="1">
      <c r="A2357" s="5" t="str">
        <f>"003936"</f>
        <v>003936</v>
      </c>
      <c r="B2357" s="6" t="s">
        <v>2921</v>
      </c>
      <c r="C2357" s="6" t="s">
        <v>261</v>
      </c>
    </row>
    <row r="2358" spans="1:3" ht="20.25" customHeight="1">
      <c r="A2358" s="28" t="s">
        <v>2922</v>
      </c>
      <c r="B2358" s="28" t="s">
        <v>2923</v>
      </c>
      <c r="C2358" s="28" t="s">
        <v>38</v>
      </c>
    </row>
    <row r="2359" spans="1:3" ht="20.25" customHeight="1">
      <c r="A2359" s="28" t="s">
        <v>2924</v>
      </c>
      <c r="B2359" s="28" t="s">
        <v>2925</v>
      </c>
      <c r="C2359" s="28" t="s">
        <v>38</v>
      </c>
    </row>
    <row r="2360" spans="1:3" ht="20.25" customHeight="1">
      <c r="A2360" s="5" t="str">
        <f>"003955"</f>
        <v>003955</v>
      </c>
      <c r="B2360" s="6" t="s">
        <v>2926</v>
      </c>
      <c r="C2360" s="6" t="s">
        <v>45</v>
      </c>
    </row>
    <row r="2361" spans="1:3" ht="20.25" customHeight="1">
      <c r="A2361" s="28" t="s">
        <v>2927</v>
      </c>
      <c r="B2361" s="28" t="s">
        <v>2928</v>
      </c>
      <c r="C2361" s="28" t="s">
        <v>38</v>
      </c>
    </row>
    <row r="2362" spans="1:3" ht="20.25" customHeight="1">
      <c r="A2362" s="5" t="str">
        <f>"003958"</f>
        <v>003958</v>
      </c>
      <c r="B2362" s="6" t="s">
        <v>2929</v>
      </c>
      <c r="C2362" s="6" t="s">
        <v>10</v>
      </c>
    </row>
    <row r="2363" spans="1:3" ht="20.25" customHeight="1">
      <c r="A2363" s="5" t="str">
        <f>"003959"</f>
        <v>003959</v>
      </c>
      <c r="B2363" s="6" t="s">
        <v>2930</v>
      </c>
      <c r="C2363" s="6" t="s">
        <v>1037</v>
      </c>
    </row>
    <row r="2364" spans="1:3" ht="20.25" customHeight="1">
      <c r="A2364" s="5" t="str">
        <f>"003960"</f>
        <v>003960</v>
      </c>
      <c r="B2364" s="6" t="s">
        <v>2931</v>
      </c>
      <c r="C2364" s="6" t="s">
        <v>10</v>
      </c>
    </row>
    <row r="2365" spans="1:3" ht="20.25" customHeight="1">
      <c r="A2365" s="28" t="s">
        <v>2932</v>
      </c>
      <c r="B2365" s="28" t="s">
        <v>2933</v>
      </c>
      <c r="C2365" s="28" t="s">
        <v>38</v>
      </c>
    </row>
    <row r="2366" spans="1:3" ht="20.25" customHeight="1">
      <c r="A2366" s="5" t="str">
        <f>"003962"</f>
        <v>003962</v>
      </c>
      <c r="B2366" s="6" t="s">
        <v>2934</v>
      </c>
      <c r="C2366" s="6" t="s">
        <v>384</v>
      </c>
    </row>
    <row r="2367" spans="1:3" ht="20.25" customHeight="1">
      <c r="A2367" s="5" t="str">
        <f>"003963"</f>
        <v>003963</v>
      </c>
      <c r="B2367" s="6" t="s">
        <v>2935</v>
      </c>
      <c r="C2367" s="6" t="s">
        <v>10</v>
      </c>
    </row>
    <row r="2368" spans="1:3" ht="20.25" customHeight="1">
      <c r="A2368" s="5" t="str">
        <f>"003966"</f>
        <v>003966</v>
      </c>
      <c r="B2368" s="6" t="s">
        <v>2936</v>
      </c>
      <c r="C2368" s="6" t="s">
        <v>10</v>
      </c>
    </row>
    <row r="2369" spans="1:3" ht="20.25" customHeight="1">
      <c r="A2369" s="5" t="str">
        <f>"003967"</f>
        <v>003967</v>
      </c>
      <c r="B2369" s="6" t="s">
        <v>2937</v>
      </c>
      <c r="C2369" s="6" t="s">
        <v>317</v>
      </c>
    </row>
    <row r="2370" spans="1:3" ht="20.25" customHeight="1">
      <c r="A2370" s="29">
        <v>3968</v>
      </c>
      <c r="B2370" s="30" t="s">
        <v>2938</v>
      </c>
      <c r="C2370" s="30" t="s">
        <v>1386</v>
      </c>
    </row>
    <row r="2371" spans="1:3" ht="20.25" customHeight="1">
      <c r="A2371" s="5" t="str">
        <f>"003969"</f>
        <v>003969</v>
      </c>
      <c r="B2371" s="6" t="s">
        <v>2939</v>
      </c>
      <c r="C2371" s="6" t="s">
        <v>10</v>
      </c>
    </row>
    <row r="2372" spans="1:3" ht="20.25" customHeight="1">
      <c r="A2372" s="28" t="s">
        <v>2940</v>
      </c>
      <c r="B2372" s="28" t="s">
        <v>2941</v>
      </c>
      <c r="C2372" s="28" t="s">
        <v>542</v>
      </c>
    </row>
    <row r="2373" spans="1:3" ht="20.25" customHeight="1">
      <c r="A2373" s="5" t="str">
        <f>"003977"</f>
        <v>003977</v>
      </c>
      <c r="B2373" s="6" t="s">
        <v>2942</v>
      </c>
      <c r="C2373" s="6" t="s">
        <v>31</v>
      </c>
    </row>
    <row r="2374" spans="1:3" ht="20.25" customHeight="1">
      <c r="A2374" s="28" t="s">
        <v>2943</v>
      </c>
      <c r="B2374" s="28" t="s">
        <v>2944</v>
      </c>
      <c r="C2374" s="28" t="s">
        <v>1170</v>
      </c>
    </row>
    <row r="2375" spans="1:3" ht="20.25" customHeight="1">
      <c r="A2375" s="28" t="s">
        <v>2945</v>
      </c>
      <c r="B2375" s="28" t="s">
        <v>2946</v>
      </c>
      <c r="C2375" s="28" t="s">
        <v>542</v>
      </c>
    </row>
    <row r="2376" spans="1:3" ht="20.25" customHeight="1">
      <c r="A2376" s="28" t="s">
        <v>2947</v>
      </c>
      <c r="B2376" s="28" t="s">
        <v>2948</v>
      </c>
      <c r="C2376" s="28" t="s">
        <v>384</v>
      </c>
    </row>
    <row r="2377" spans="1:3" ht="20.25" customHeight="1">
      <c r="A2377" s="28" t="s">
        <v>2949</v>
      </c>
      <c r="B2377" s="28" t="s">
        <v>2950</v>
      </c>
      <c r="C2377" s="28" t="s">
        <v>825</v>
      </c>
    </row>
    <row r="2378" spans="1:3" ht="20.25" customHeight="1">
      <c r="A2378" s="28" t="s">
        <v>2951</v>
      </c>
      <c r="B2378" s="28" t="s">
        <v>2952</v>
      </c>
      <c r="C2378" s="28" t="s">
        <v>161</v>
      </c>
    </row>
    <row r="2379" spans="1:3" ht="20.25" customHeight="1">
      <c r="A2379" s="5" t="str">
        <f>"003985"</f>
        <v>003985</v>
      </c>
      <c r="B2379" s="6" t="s">
        <v>2953</v>
      </c>
      <c r="C2379" s="6" t="s">
        <v>317</v>
      </c>
    </row>
    <row r="2380" spans="1:3" ht="20.25" customHeight="1">
      <c r="A2380" s="28" t="s">
        <v>2954</v>
      </c>
      <c r="B2380" s="28" t="s">
        <v>2955</v>
      </c>
      <c r="C2380" s="28" t="s">
        <v>241</v>
      </c>
    </row>
    <row r="2381" spans="1:3" ht="20.25" customHeight="1">
      <c r="A2381" s="5" t="str">
        <f>"003987"</f>
        <v>003987</v>
      </c>
      <c r="B2381" s="6" t="s">
        <v>2956</v>
      </c>
      <c r="C2381" s="6" t="s">
        <v>317</v>
      </c>
    </row>
    <row r="2382" spans="1:3" ht="20.25" customHeight="1">
      <c r="A2382" s="28" t="s">
        <v>2957</v>
      </c>
      <c r="B2382" s="28" t="s">
        <v>2958</v>
      </c>
      <c r="C2382" s="28" t="s">
        <v>18</v>
      </c>
    </row>
    <row r="2383" spans="1:3" ht="20.25" customHeight="1">
      <c r="A2383" s="28" t="s">
        <v>2959</v>
      </c>
      <c r="B2383" s="28" t="s">
        <v>2960</v>
      </c>
      <c r="C2383" s="28" t="s">
        <v>62</v>
      </c>
    </row>
    <row r="2384" spans="1:3" ht="20.25" customHeight="1">
      <c r="A2384" s="28" t="s">
        <v>2961</v>
      </c>
      <c r="B2384" s="28" t="s">
        <v>2962</v>
      </c>
      <c r="C2384" s="28" t="s">
        <v>2661</v>
      </c>
    </row>
    <row r="2385" spans="1:3" ht="20.25" customHeight="1">
      <c r="A2385" s="28" t="s">
        <v>2963</v>
      </c>
      <c r="B2385" s="28" t="s">
        <v>2964</v>
      </c>
      <c r="C2385" s="28" t="s">
        <v>870</v>
      </c>
    </row>
    <row r="2386" spans="1:3" ht="20.25" customHeight="1">
      <c r="A2386" s="5" t="str">
        <f>"003993"</f>
        <v>003993</v>
      </c>
      <c r="B2386" s="6" t="s">
        <v>2965</v>
      </c>
      <c r="C2386" s="6" t="s">
        <v>317</v>
      </c>
    </row>
    <row r="2387" spans="1:3" ht="20.25" customHeight="1">
      <c r="A2387" s="5" t="str">
        <f>"003996"</f>
        <v>003996</v>
      </c>
      <c r="B2387" s="6" t="s">
        <v>2966</v>
      </c>
      <c r="C2387" s="6" t="s">
        <v>10</v>
      </c>
    </row>
    <row r="2388" spans="1:3" ht="20.25" customHeight="1">
      <c r="A2388" s="28" t="s">
        <v>2967</v>
      </c>
      <c r="B2388" s="28" t="s">
        <v>2968</v>
      </c>
      <c r="C2388" s="28" t="s">
        <v>2969</v>
      </c>
    </row>
    <row r="2389" spans="1:3" ht="20.25" customHeight="1">
      <c r="A2389" s="5" t="str">
        <f>"003998"</f>
        <v>003998</v>
      </c>
      <c r="B2389" s="6" t="s">
        <v>2970</v>
      </c>
      <c r="C2389" s="6" t="s">
        <v>317</v>
      </c>
    </row>
    <row r="2390" spans="1:3" ht="20.25" customHeight="1">
      <c r="A2390" s="5" t="str">
        <f>"003999"</f>
        <v>003999</v>
      </c>
      <c r="B2390" s="6" t="s">
        <v>2971</v>
      </c>
      <c r="C2390" s="6" t="s">
        <v>204</v>
      </c>
    </row>
    <row r="2391" spans="1:3" ht="20.25" customHeight="1">
      <c r="A2391" s="5" t="str">
        <f>"004000"</f>
        <v>004000</v>
      </c>
      <c r="B2391" s="6" t="s">
        <v>2972</v>
      </c>
      <c r="C2391" s="6" t="s">
        <v>38</v>
      </c>
    </row>
    <row r="2392" spans="1:3" ht="20.25" customHeight="1">
      <c r="A2392" s="28" t="s">
        <v>2973</v>
      </c>
      <c r="B2392" s="28" t="s">
        <v>2974</v>
      </c>
      <c r="C2392" s="28" t="s">
        <v>165</v>
      </c>
    </row>
    <row r="2393" spans="1:3" ht="20.25" customHeight="1">
      <c r="A2393" s="28" t="s">
        <v>2975</v>
      </c>
      <c r="B2393" s="28" t="s">
        <v>2976</v>
      </c>
      <c r="C2393" s="28" t="s">
        <v>399</v>
      </c>
    </row>
    <row r="2394" spans="1:3" ht="20.25" customHeight="1">
      <c r="A2394" s="5" t="str">
        <f>"004099"</f>
        <v>004099</v>
      </c>
      <c r="B2394" s="6" t="s">
        <v>2977</v>
      </c>
      <c r="C2394" s="6" t="s">
        <v>38</v>
      </c>
    </row>
    <row r="2395" spans="1:3" ht="20.25" customHeight="1">
      <c r="A2395" s="5" t="str">
        <f>"004111"</f>
        <v>004111</v>
      </c>
      <c r="B2395" s="6" t="s">
        <v>2978</v>
      </c>
      <c r="C2395" s="6" t="s">
        <v>31</v>
      </c>
    </row>
    <row r="2396" spans="1:3" ht="20.25" customHeight="1">
      <c r="A2396" s="28" t="s">
        <v>2979</v>
      </c>
      <c r="B2396" s="28" t="s">
        <v>2980</v>
      </c>
      <c r="C2396" s="28" t="s">
        <v>2981</v>
      </c>
    </row>
    <row r="2397" spans="1:3" ht="20.25" customHeight="1">
      <c r="A2397" s="28" t="s">
        <v>2982</v>
      </c>
      <c r="B2397" s="28" t="s">
        <v>2983</v>
      </c>
      <c r="C2397" s="28" t="s">
        <v>10</v>
      </c>
    </row>
    <row r="2398" spans="1:3" ht="20.25" customHeight="1">
      <c r="A2398" s="5" t="str">
        <f>"004162"</f>
        <v>004162</v>
      </c>
      <c r="B2398" s="6" t="s">
        <v>2984</v>
      </c>
      <c r="C2398" s="6" t="s">
        <v>665</v>
      </c>
    </row>
    <row r="2399" spans="1:3" ht="20.25" customHeight="1">
      <c r="A2399" s="5" t="str">
        <f>"004166"</f>
        <v>004166</v>
      </c>
      <c r="B2399" s="6" t="s">
        <v>2985</v>
      </c>
      <c r="C2399" s="6" t="s">
        <v>285</v>
      </c>
    </row>
    <row r="2400" spans="1:3" ht="20.25" customHeight="1">
      <c r="A2400" s="5" t="str">
        <f>"004169"</f>
        <v>004169</v>
      </c>
      <c r="B2400" s="6" t="s">
        <v>2986</v>
      </c>
      <c r="C2400" s="6" t="s">
        <v>285</v>
      </c>
    </row>
    <row r="2401" spans="1:3" ht="20.25" customHeight="1">
      <c r="A2401" s="5" t="str">
        <f>"004177"</f>
        <v>004177</v>
      </c>
      <c r="B2401" s="6" t="s">
        <v>2987</v>
      </c>
      <c r="C2401" s="6" t="s">
        <v>215</v>
      </c>
    </row>
    <row r="2402" spans="1:3" ht="20.25" customHeight="1">
      <c r="A2402" s="5" t="str">
        <f>"004305"</f>
        <v>004305</v>
      </c>
      <c r="B2402" s="6" t="s">
        <v>2988</v>
      </c>
      <c r="C2402" s="6" t="s">
        <v>31</v>
      </c>
    </row>
    <row r="2403" spans="1:3" ht="20.25" customHeight="1">
      <c r="A2403" s="5" t="str">
        <f>"004316"</f>
        <v>004316</v>
      </c>
      <c r="B2403" s="6" t="s">
        <v>2989</v>
      </c>
      <c r="C2403" s="6" t="s">
        <v>40</v>
      </c>
    </row>
    <row r="2404" spans="1:3" ht="20.25" customHeight="1">
      <c r="A2404" s="5" t="str">
        <f>"004319"</f>
        <v>004319</v>
      </c>
      <c r="B2404" s="6" t="s">
        <v>2990</v>
      </c>
      <c r="C2404" s="6" t="s">
        <v>59</v>
      </c>
    </row>
    <row r="2405" spans="1:3" ht="20.25" customHeight="1">
      <c r="A2405" s="28" t="s">
        <v>2991</v>
      </c>
      <c r="B2405" s="28" t="s">
        <v>2613</v>
      </c>
      <c r="C2405" s="28" t="s">
        <v>213</v>
      </c>
    </row>
    <row r="2406" spans="1:3" ht="20.25" customHeight="1">
      <c r="A2406" s="10">
        <v>4335</v>
      </c>
      <c r="B2406" s="11" t="s">
        <v>2992</v>
      </c>
      <c r="C2406" s="11" t="s">
        <v>147</v>
      </c>
    </row>
    <row r="2407" spans="1:3" ht="20.25" customHeight="1">
      <c r="A2407" s="5" t="str">
        <f>"004336"</f>
        <v>004336</v>
      </c>
      <c r="B2407" s="6" t="s">
        <v>2993</v>
      </c>
      <c r="C2407" s="6" t="s">
        <v>261</v>
      </c>
    </row>
    <row r="2408" spans="1:3" ht="20.25" customHeight="1">
      <c r="A2408" s="10">
        <v>4338</v>
      </c>
      <c r="B2408" s="11" t="s">
        <v>2994</v>
      </c>
      <c r="C2408" s="11" t="s">
        <v>14</v>
      </c>
    </row>
    <row r="2409" spans="1:3" ht="20.25" customHeight="1">
      <c r="A2409" s="5" t="str">
        <f>"004356"</f>
        <v>004356</v>
      </c>
      <c r="B2409" s="6" t="s">
        <v>2995</v>
      </c>
      <c r="C2409" s="6" t="s">
        <v>1503</v>
      </c>
    </row>
    <row r="2410" spans="1:3" ht="20.25" customHeight="1">
      <c r="A2410" s="5" t="str">
        <f>"004358"</f>
        <v>004358</v>
      </c>
      <c r="B2410" s="6" t="s">
        <v>2996</v>
      </c>
      <c r="C2410" s="6" t="s">
        <v>34</v>
      </c>
    </row>
    <row r="2411" spans="1:3" ht="20.25" customHeight="1">
      <c r="A2411" s="28" t="s">
        <v>2997</v>
      </c>
      <c r="B2411" s="28" t="s">
        <v>2998</v>
      </c>
      <c r="C2411" s="28" t="s">
        <v>232</v>
      </c>
    </row>
    <row r="2412" spans="1:3" ht="20.25" customHeight="1">
      <c r="A2412" s="5" t="str">
        <f>"004388"</f>
        <v>004388</v>
      </c>
      <c r="B2412" s="6" t="s">
        <v>2999</v>
      </c>
      <c r="C2412" s="6" t="s">
        <v>147</v>
      </c>
    </row>
    <row r="2413" spans="1:3" ht="20.25" customHeight="1">
      <c r="A2413" s="5" t="str">
        <f>"004423"</f>
        <v>004423</v>
      </c>
      <c r="B2413" s="6" t="s">
        <v>3000</v>
      </c>
      <c r="C2413" s="6" t="s">
        <v>10</v>
      </c>
    </row>
    <row r="2414" spans="1:3" ht="20.25" customHeight="1">
      <c r="A2414" s="5" t="str">
        <f>"004436"</f>
        <v>004436</v>
      </c>
      <c r="B2414" s="6" t="s">
        <v>3001</v>
      </c>
      <c r="C2414" s="6" t="s">
        <v>285</v>
      </c>
    </row>
    <row r="2415" spans="1:3" ht="20.25" customHeight="1">
      <c r="A2415" s="5" t="str">
        <f>"004444"</f>
        <v>004444</v>
      </c>
      <c r="B2415" s="6" t="s">
        <v>3002</v>
      </c>
      <c r="C2415" s="6" t="s">
        <v>1579</v>
      </c>
    </row>
    <row r="2416" spans="1:3" ht="20.25" customHeight="1">
      <c r="A2416" s="5" t="str">
        <f>"004455"</f>
        <v>004455</v>
      </c>
      <c r="B2416" s="6" t="s">
        <v>3003</v>
      </c>
      <c r="C2416" s="6" t="s">
        <v>169</v>
      </c>
    </row>
    <row r="2417" spans="1:3" ht="20.25" customHeight="1">
      <c r="A2417" s="28" t="s">
        <v>3004</v>
      </c>
      <c r="B2417" s="28" t="s">
        <v>3005</v>
      </c>
      <c r="C2417" s="28" t="s">
        <v>24</v>
      </c>
    </row>
    <row r="2418" spans="1:3" ht="20.25" customHeight="1">
      <c r="A2418" s="5" t="str">
        <f>"004493"</f>
        <v>004493</v>
      </c>
      <c r="B2418" s="6" t="s">
        <v>3006</v>
      </c>
      <c r="C2418" s="6" t="s">
        <v>786</v>
      </c>
    </row>
    <row r="2419" spans="1:3" ht="20.25" customHeight="1">
      <c r="A2419" s="28" t="s">
        <v>3007</v>
      </c>
      <c r="B2419" s="28" t="s">
        <v>3008</v>
      </c>
      <c r="C2419" s="28" t="s">
        <v>232</v>
      </c>
    </row>
    <row r="2420" spans="1:3" ht="20.25" customHeight="1">
      <c r="A2420" s="5" t="str">
        <f>"004506"</f>
        <v>004506</v>
      </c>
      <c r="B2420" s="6" t="s">
        <v>3009</v>
      </c>
      <c r="C2420" s="6" t="s">
        <v>112</v>
      </c>
    </row>
    <row r="2421" spans="1:3" ht="20.25" customHeight="1">
      <c r="A2421" s="5" t="str">
        <f>"004545"</f>
        <v>004545</v>
      </c>
      <c r="B2421" s="6" t="s">
        <v>3010</v>
      </c>
      <c r="C2421" s="6" t="s">
        <v>74</v>
      </c>
    </row>
    <row r="2422" spans="1:3" ht="20.25" customHeight="1">
      <c r="A2422" s="29">
        <v>4555</v>
      </c>
      <c r="B2422" s="40" t="s">
        <v>3011</v>
      </c>
      <c r="C2422" s="40" t="s">
        <v>784</v>
      </c>
    </row>
    <row r="2423" spans="1:3" ht="20.25" customHeight="1">
      <c r="A2423" s="5" t="str">
        <f>"004558"</f>
        <v>004558</v>
      </c>
      <c r="B2423" s="19" t="s">
        <v>3012</v>
      </c>
      <c r="C2423" s="6" t="s">
        <v>1532</v>
      </c>
    </row>
    <row r="2424" spans="1:3" ht="20.25" customHeight="1">
      <c r="A2424" s="10">
        <v>4561</v>
      </c>
      <c r="B2424" s="11" t="s">
        <v>3013</v>
      </c>
      <c r="C2424" s="11" t="s">
        <v>51</v>
      </c>
    </row>
    <row r="2425" spans="1:3" ht="20.25" customHeight="1">
      <c r="A2425" s="28" t="s">
        <v>3014</v>
      </c>
      <c r="B2425" s="28" t="s">
        <v>3015</v>
      </c>
      <c r="C2425" s="28" t="s">
        <v>10</v>
      </c>
    </row>
    <row r="2426" spans="1:3" ht="20.25" customHeight="1">
      <c r="A2426" s="29">
        <v>4575</v>
      </c>
      <c r="B2426" s="35" t="s">
        <v>3016</v>
      </c>
      <c r="C2426" s="35" t="s">
        <v>18</v>
      </c>
    </row>
    <row r="2427" spans="1:3" ht="20.25" customHeight="1">
      <c r="A2427" s="5" t="str">
        <f>"004587"</f>
        <v>004587</v>
      </c>
      <c r="B2427" s="6" t="s">
        <v>3017</v>
      </c>
      <c r="C2427" s="6" t="s">
        <v>412</v>
      </c>
    </row>
    <row r="2428" spans="1:3" ht="20.25" customHeight="1">
      <c r="A2428" s="28" t="s">
        <v>3018</v>
      </c>
      <c r="B2428" s="11" t="s">
        <v>3019</v>
      </c>
      <c r="C2428" s="28" t="s">
        <v>317</v>
      </c>
    </row>
    <row r="2429" spans="1:3" ht="20.25" customHeight="1">
      <c r="A2429" s="77">
        <v>4599</v>
      </c>
      <c r="B2429" s="78" t="s">
        <v>3020</v>
      </c>
      <c r="C2429" s="78" t="s">
        <v>3021</v>
      </c>
    </row>
    <row r="2430" spans="1:3" ht="20.25" customHeight="1">
      <c r="A2430" s="10">
        <v>4600</v>
      </c>
      <c r="B2430" s="11" t="s">
        <v>3022</v>
      </c>
      <c r="C2430" s="11" t="s">
        <v>695</v>
      </c>
    </row>
    <row r="2431" spans="1:3" ht="20.25" customHeight="1">
      <c r="A2431" s="28" t="s">
        <v>3023</v>
      </c>
      <c r="B2431" s="28" t="s">
        <v>3024</v>
      </c>
      <c r="C2431" s="28" t="s">
        <v>811</v>
      </c>
    </row>
    <row r="2432" spans="1:3" ht="20.25" customHeight="1">
      <c r="A2432" s="5" t="str">
        <f>"004626"</f>
        <v>004626</v>
      </c>
      <c r="B2432" s="6" t="s">
        <v>3025</v>
      </c>
      <c r="C2432" s="6" t="s">
        <v>40</v>
      </c>
    </row>
    <row r="2433" spans="1:3" ht="20.25" customHeight="1">
      <c r="A2433" s="28" t="s">
        <v>3026</v>
      </c>
      <c r="B2433" s="28" t="s">
        <v>3027</v>
      </c>
      <c r="C2433" s="28" t="s">
        <v>94</v>
      </c>
    </row>
    <row r="2434" spans="1:3" ht="20.25" customHeight="1">
      <c r="A2434" s="39" t="s">
        <v>3028</v>
      </c>
      <c r="B2434" s="39" t="s">
        <v>3029</v>
      </c>
      <c r="C2434" s="39" t="s">
        <v>10</v>
      </c>
    </row>
    <row r="2435" spans="1:3" ht="20.25" customHeight="1">
      <c r="A2435" s="5" t="str">
        <f>"004656"</f>
        <v>004656</v>
      </c>
      <c r="B2435" s="6" t="s">
        <v>3030</v>
      </c>
      <c r="C2435" s="6" t="s">
        <v>40</v>
      </c>
    </row>
    <row r="2436" spans="1:3" ht="20.25" customHeight="1">
      <c r="A2436" s="5" t="str">
        <f>"004660"</f>
        <v>004660</v>
      </c>
      <c r="B2436" s="6" t="s">
        <v>3031</v>
      </c>
      <c r="C2436" s="6" t="s">
        <v>1725</v>
      </c>
    </row>
    <row r="2437" spans="1:3" ht="20.25" customHeight="1">
      <c r="A2437" s="10">
        <v>4661</v>
      </c>
      <c r="B2437" s="11" t="s">
        <v>3032</v>
      </c>
      <c r="C2437" s="11" t="s">
        <v>2434</v>
      </c>
    </row>
    <row r="2438" spans="1:3" ht="20.25" customHeight="1">
      <c r="A2438" s="5" t="str">
        <f>"004668"</f>
        <v>004668</v>
      </c>
      <c r="B2438" s="6" t="s">
        <v>3033</v>
      </c>
      <c r="C2438" s="6" t="s">
        <v>48</v>
      </c>
    </row>
    <row r="2439" spans="1:3" ht="20.25" customHeight="1">
      <c r="A2439" s="5" t="str">
        <f>"004672"</f>
        <v>004672</v>
      </c>
      <c r="B2439" s="6" t="s">
        <v>3034</v>
      </c>
      <c r="C2439" s="6" t="s">
        <v>10</v>
      </c>
    </row>
    <row r="2440" spans="1:3" ht="20.25" customHeight="1">
      <c r="A2440" s="10">
        <v>4675</v>
      </c>
      <c r="B2440" s="11" t="s">
        <v>3035</v>
      </c>
      <c r="C2440" s="11" t="s">
        <v>150</v>
      </c>
    </row>
    <row r="2441" spans="1:3" ht="20.25" customHeight="1">
      <c r="A2441" s="5" t="str">
        <f>"004682"</f>
        <v>004682</v>
      </c>
      <c r="B2441" s="6" t="s">
        <v>3036</v>
      </c>
      <c r="C2441" s="6" t="s">
        <v>3037</v>
      </c>
    </row>
    <row r="2442" spans="1:3" ht="20.25" customHeight="1">
      <c r="A2442" s="5" t="str">
        <f>"004699"</f>
        <v>004699</v>
      </c>
      <c r="B2442" s="6" t="s">
        <v>3038</v>
      </c>
      <c r="C2442" s="6" t="s">
        <v>208</v>
      </c>
    </row>
    <row r="2443" spans="1:3" ht="20.25" customHeight="1">
      <c r="A2443" s="5" t="str">
        <f>"004718"</f>
        <v>004718</v>
      </c>
      <c r="B2443" s="6" t="s">
        <v>3039</v>
      </c>
      <c r="C2443" s="6" t="s">
        <v>440</v>
      </c>
    </row>
    <row r="2444" spans="1:3" ht="20.25" customHeight="1">
      <c r="A2444" s="28" t="s">
        <v>3040</v>
      </c>
      <c r="B2444" s="28" t="s">
        <v>3041</v>
      </c>
      <c r="C2444" s="28" t="s">
        <v>317</v>
      </c>
    </row>
    <row r="2445" spans="1:3" ht="20.25" customHeight="1">
      <c r="A2445" s="5" t="str">
        <f>"004788"</f>
        <v>004788</v>
      </c>
      <c r="B2445" s="6" t="s">
        <v>3042</v>
      </c>
      <c r="C2445" s="6" t="s">
        <v>3043</v>
      </c>
    </row>
    <row r="2446" spans="1:3" ht="20.25" customHeight="1">
      <c r="A2446" s="5" t="str">
        <f>"004798"</f>
        <v>004798</v>
      </c>
      <c r="B2446" s="6" t="s">
        <v>3044</v>
      </c>
      <c r="C2446" s="6" t="s">
        <v>317</v>
      </c>
    </row>
    <row r="2447" spans="1:3" ht="20.25" customHeight="1">
      <c r="A2447" s="5" t="str">
        <f>"004811"</f>
        <v>004811</v>
      </c>
      <c r="B2447" s="6" t="s">
        <v>3045</v>
      </c>
      <c r="C2447" s="6" t="s">
        <v>317</v>
      </c>
    </row>
    <row r="2448" spans="1:3" ht="20.25" customHeight="1">
      <c r="A2448" s="5" t="str">
        <f>"004816"</f>
        <v>004816</v>
      </c>
      <c r="B2448" s="6" t="s">
        <v>3046</v>
      </c>
      <c r="C2448" s="6" t="s">
        <v>560</v>
      </c>
    </row>
    <row r="2449" spans="1:3" ht="20.25" customHeight="1">
      <c r="A2449" s="5" t="str">
        <f>"004817"</f>
        <v>004817</v>
      </c>
      <c r="B2449" s="6" t="s">
        <v>3047</v>
      </c>
      <c r="C2449" s="6" t="s">
        <v>10</v>
      </c>
    </row>
    <row r="2450" spans="1:3" ht="20.25" customHeight="1">
      <c r="A2450" s="5" t="str">
        <f>"004818"</f>
        <v>004818</v>
      </c>
      <c r="B2450" s="6" t="s">
        <v>3048</v>
      </c>
      <c r="C2450" s="6" t="s">
        <v>560</v>
      </c>
    </row>
    <row r="2451" spans="1:3" ht="20.25" customHeight="1">
      <c r="A2451" s="28" t="s">
        <v>3049</v>
      </c>
      <c r="B2451" s="28" t="s">
        <v>3050</v>
      </c>
      <c r="C2451" s="28" t="s">
        <v>303</v>
      </c>
    </row>
    <row r="2452" spans="1:3" ht="20.25" customHeight="1">
      <c r="A2452" s="5" t="str">
        <f>"004836"</f>
        <v>004836</v>
      </c>
      <c r="B2452" s="6" t="s">
        <v>3051</v>
      </c>
      <c r="C2452" s="6" t="s">
        <v>3052</v>
      </c>
    </row>
    <row r="2453" spans="1:3" ht="20.25" customHeight="1">
      <c r="A2453" s="5" t="str">
        <f>"004860"</f>
        <v>004860</v>
      </c>
      <c r="B2453" s="6" t="s">
        <v>3053</v>
      </c>
      <c r="C2453" s="6" t="s">
        <v>241</v>
      </c>
    </row>
    <row r="2454" spans="1:3" ht="20.25" customHeight="1">
      <c r="A2454" s="31">
        <v>4866</v>
      </c>
      <c r="B2454" s="62" t="s">
        <v>3054</v>
      </c>
      <c r="C2454" s="62" t="s">
        <v>3055</v>
      </c>
    </row>
    <row r="2455" spans="1:3" ht="20.25" customHeight="1">
      <c r="A2455" s="5" t="str">
        <f>"004885"</f>
        <v>004885</v>
      </c>
      <c r="B2455" s="6" t="s">
        <v>3056</v>
      </c>
      <c r="C2455" s="6" t="s">
        <v>139</v>
      </c>
    </row>
    <row r="2456" spans="1:3" ht="20.25" customHeight="1">
      <c r="A2456" s="28" t="s">
        <v>3057</v>
      </c>
      <c r="B2456" s="28" t="s">
        <v>3058</v>
      </c>
      <c r="C2456" s="28" t="s">
        <v>34</v>
      </c>
    </row>
    <row r="2457" spans="1:3" ht="20.25" customHeight="1">
      <c r="A2457" s="10">
        <v>4890</v>
      </c>
      <c r="B2457" s="11" t="s">
        <v>3059</v>
      </c>
      <c r="C2457" s="11" t="s">
        <v>215</v>
      </c>
    </row>
    <row r="2458" spans="1:3" ht="20.25" customHeight="1">
      <c r="A2458" s="5" t="str">
        <f>"004899"</f>
        <v>004899</v>
      </c>
      <c r="B2458" s="6" t="s">
        <v>3060</v>
      </c>
      <c r="C2458" s="6" t="s">
        <v>10</v>
      </c>
    </row>
    <row r="2459" spans="1:3" ht="20.25" customHeight="1">
      <c r="A2459" s="28" t="s">
        <v>3061</v>
      </c>
      <c r="B2459" s="28" t="s">
        <v>3062</v>
      </c>
      <c r="C2459" s="28" t="s">
        <v>1522</v>
      </c>
    </row>
    <row r="2460" spans="1:3" ht="20.25" customHeight="1">
      <c r="A2460" s="10">
        <v>4922</v>
      </c>
      <c r="B2460" s="11" t="s">
        <v>3063</v>
      </c>
      <c r="C2460" s="11" t="s">
        <v>1646</v>
      </c>
    </row>
    <row r="2461" spans="1:3" ht="20.25" customHeight="1">
      <c r="A2461" s="5" t="str">
        <f>"004938"</f>
        <v>004938</v>
      </c>
      <c r="B2461" s="6" t="s">
        <v>3064</v>
      </c>
      <c r="C2461" s="6" t="s">
        <v>665</v>
      </c>
    </row>
    <row r="2462" spans="1:3" ht="20.25" customHeight="1">
      <c r="A2462" s="5" t="str">
        <f>"004955"</f>
        <v>004955</v>
      </c>
      <c r="B2462" s="11" t="s">
        <v>3065</v>
      </c>
      <c r="C2462" s="6" t="s">
        <v>213</v>
      </c>
    </row>
    <row r="2463" spans="1:3" ht="20.25" customHeight="1">
      <c r="A2463" s="5" t="str">
        <f>"004971"</f>
        <v>004971</v>
      </c>
      <c r="B2463" s="6" t="s">
        <v>3066</v>
      </c>
      <c r="C2463" s="6" t="s">
        <v>213</v>
      </c>
    </row>
    <row r="2464" spans="1:3" ht="20.25" customHeight="1">
      <c r="A2464" s="10">
        <v>4993</v>
      </c>
      <c r="B2464" s="11" t="s">
        <v>3067</v>
      </c>
      <c r="C2464" s="11" t="s">
        <v>10</v>
      </c>
    </row>
    <row r="2465" spans="1:3" ht="20.25" customHeight="1">
      <c r="A2465" s="10">
        <v>4998</v>
      </c>
      <c r="B2465" s="11" t="s">
        <v>3068</v>
      </c>
      <c r="C2465" s="11" t="s">
        <v>187</v>
      </c>
    </row>
    <row r="2466" spans="1:3" ht="20.25" customHeight="1">
      <c r="A2466" s="5" t="str">
        <f>"004999"</f>
        <v>004999</v>
      </c>
      <c r="B2466" s="6" t="s">
        <v>3069</v>
      </c>
      <c r="C2466" s="6" t="s">
        <v>1593</v>
      </c>
    </row>
    <row r="2467" spans="1:3" ht="20.25" customHeight="1">
      <c r="A2467" s="28" t="s">
        <v>3070</v>
      </c>
      <c r="B2467" s="28" t="s">
        <v>3071</v>
      </c>
      <c r="C2467" s="28" t="s">
        <v>18</v>
      </c>
    </row>
    <row r="2468" spans="1:3" ht="20.25" customHeight="1">
      <c r="A2468" s="5" t="str">
        <f>"005002"</f>
        <v>005002</v>
      </c>
      <c r="B2468" s="6" t="s">
        <v>3072</v>
      </c>
      <c r="C2468" s="6" t="s">
        <v>10</v>
      </c>
    </row>
    <row r="2469" spans="1:3" ht="20.25" customHeight="1">
      <c r="A2469" s="5" t="str">
        <f>"005003"</f>
        <v>005003</v>
      </c>
      <c r="B2469" s="6" t="s">
        <v>3073</v>
      </c>
      <c r="C2469" s="6" t="s">
        <v>169</v>
      </c>
    </row>
    <row r="2470" spans="1:3" ht="20.25" customHeight="1">
      <c r="A2470" s="5" t="str">
        <f>"005005"</f>
        <v>005005</v>
      </c>
      <c r="B2470" s="6" t="s">
        <v>3074</v>
      </c>
      <c r="C2470" s="6" t="s">
        <v>1190</v>
      </c>
    </row>
    <row r="2471" spans="1:3" ht="20.25" customHeight="1">
      <c r="A2471" s="5" t="str">
        <f>"005006"</f>
        <v>005006</v>
      </c>
      <c r="B2471" s="6" t="s">
        <v>3075</v>
      </c>
      <c r="C2471" s="6" t="s">
        <v>84</v>
      </c>
    </row>
    <row r="2472" spans="1:3" ht="20.25" customHeight="1">
      <c r="A2472" s="5" t="str">
        <f>"005008"</f>
        <v>005008</v>
      </c>
      <c r="B2472" s="6" t="s">
        <v>3076</v>
      </c>
      <c r="C2472" s="6" t="s">
        <v>889</v>
      </c>
    </row>
    <row r="2473" spans="1:3" ht="20.25" customHeight="1">
      <c r="A2473" s="5" t="str">
        <f>"005009"</f>
        <v>005009</v>
      </c>
      <c r="B2473" s="6" t="s">
        <v>3077</v>
      </c>
      <c r="C2473" s="6" t="s">
        <v>20</v>
      </c>
    </row>
    <row r="2474" spans="1:3" ht="20.25" customHeight="1">
      <c r="A2474" s="5" t="str">
        <f>"005010"</f>
        <v>005010</v>
      </c>
      <c r="B2474" s="6" t="s">
        <v>3078</v>
      </c>
      <c r="C2474" s="6" t="s">
        <v>77</v>
      </c>
    </row>
    <row r="2475" spans="1:3" ht="20.25" customHeight="1">
      <c r="A2475" s="5" t="str">
        <f>"005011"</f>
        <v>005011</v>
      </c>
      <c r="B2475" s="6" t="s">
        <v>3079</v>
      </c>
      <c r="C2475" s="6" t="s">
        <v>48</v>
      </c>
    </row>
    <row r="2476" spans="1:3" ht="20.25" customHeight="1">
      <c r="A2476" s="5" t="str">
        <f>"005012"</f>
        <v>005012</v>
      </c>
      <c r="B2476" s="6" t="s">
        <v>3080</v>
      </c>
      <c r="C2476" s="6" t="s">
        <v>147</v>
      </c>
    </row>
    <row r="2477" spans="1:3" ht="20.25" customHeight="1">
      <c r="A2477" s="10">
        <v>5016</v>
      </c>
      <c r="B2477" s="11" t="s">
        <v>3081</v>
      </c>
      <c r="C2477" s="11" t="s">
        <v>10</v>
      </c>
    </row>
    <row r="2478" spans="1:3" ht="20.25" customHeight="1">
      <c r="A2478" s="5" t="str">
        <f>"005018"</f>
        <v>005018</v>
      </c>
      <c r="B2478" s="6" t="s">
        <v>3082</v>
      </c>
      <c r="C2478" s="6" t="s">
        <v>317</v>
      </c>
    </row>
    <row r="2479" spans="1:3" ht="20.25" customHeight="1">
      <c r="A2479" s="10">
        <v>5019</v>
      </c>
      <c r="B2479" s="11" t="s">
        <v>3083</v>
      </c>
      <c r="C2479" s="11" t="s">
        <v>10</v>
      </c>
    </row>
    <row r="2480" spans="1:3" ht="20.25" customHeight="1">
      <c r="A2480" s="5" t="str">
        <f>"005028"</f>
        <v>005028</v>
      </c>
      <c r="B2480" s="6" t="s">
        <v>3084</v>
      </c>
      <c r="C2480" s="6" t="s">
        <v>1190</v>
      </c>
    </row>
    <row r="2481" spans="1:3" ht="20.25" customHeight="1">
      <c r="A2481" s="28" t="s">
        <v>3085</v>
      </c>
      <c r="B2481" s="28" t="s">
        <v>3086</v>
      </c>
      <c r="C2481" s="28" t="s">
        <v>213</v>
      </c>
    </row>
    <row r="2482" spans="1:3" ht="20.25" customHeight="1">
      <c r="A2482" s="5" t="str">
        <f>"005038"</f>
        <v>005038</v>
      </c>
      <c r="B2482" s="6" t="s">
        <v>3087</v>
      </c>
      <c r="C2482" s="6" t="s">
        <v>176</v>
      </c>
    </row>
    <row r="2483" spans="1:3" ht="20.25" customHeight="1">
      <c r="A2483" s="5" t="str">
        <f>"005056"</f>
        <v>005056</v>
      </c>
      <c r="B2483" s="6" t="s">
        <v>3088</v>
      </c>
      <c r="C2483" s="6" t="s">
        <v>452</v>
      </c>
    </row>
    <row r="2484" spans="1:3" ht="20.25" customHeight="1">
      <c r="A2484" s="28" t="s">
        <v>3089</v>
      </c>
      <c r="B2484" s="28" t="s">
        <v>3090</v>
      </c>
      <c r="C2484" s="28" t="s">
        <v>376</v>
      </c>
    </row>
    <row r="2485" spans="1:3" ht="20.25" customHeight="1">
      <c r="A2485" s="5" t="str">
        <f>"005059"</f>
        <v>005059</v>
      </c>
      <c r="B2485" s="6" t="s">
        <v>3091</v>
      </c>
      <c r="C2485" s="6" t="s">
        <v>139</v>
      </c>
    </row>
    <row r="2486" spans="1:3" ht="20.25" customHeight="1">
      <c r="A2486" s="5" t="str">
        <f>"005060"</f>
        <v>005060</v>
      </c>
      <c r="B2486" s="11" t="s">
        <v>3092</v>
      </c>
      <c r="C2486" s="6" t="s">
        <v>335</v>
      </c>
    </row>
    <row r="2487" spans="1:3" ht="20.25" customHeight="1">
      <c r="A2487" s="28" t="s">
        <v>3093</v>
      </c>
      <c r="B2487" s="28" t="s">
        <v>3094</v>
      </c>
      <c r="C2487" s="28" t="s">
        <v>14</v>
      </c>
    </row>
    <row r="2488" spans="1:3" ht="20.25" customHeight="1">
      <c r="A2488" s="5" t="str">
        <f>"005068"</f>
        <v>005068</v>
      </c>
      <c r="B2488" s="6" t="s">
        <v>3095</v>
      </c>
      <c r="C2488" s="6" t="s">
        <v>1456</v>
      </c>
    </row>
    <row r="2489" spans="1:3" ht="20.25" customHeight="1">
      <c r="A2489" s="18">
        <v>5069</v>
      </c>
      <c r="B2489" s="19" t="s">
        <v>3096</v>
      </c>
      <c r="C2489" s="19" t="s">
        <v>147</v>
      </c>
    </row>
    <row r="2490" spans="1:3" ht="20.25" customHeight="1">
      <c r="A2490" s="5" t="str">
        <f>"005076"</f>
        <v>005076</v>
      </c>
      <c r="B2490" s="6" t="s">
        <v>3097</v>
      </c>
      <c r="C2490" s="6" t="s">
        <v>303</v>
      </c>
    </row>
    <row r="2491" spans="1:3" ht="20.25" customHeight="1">
      <c r="A2491" s="122" t="s">
        <v>3098</v>
      </c>
      <c r="B2491" s="76" t="s">
        <v>3099</v>
      </c>
      <c r="C2491" s="76" t="s">
        <v>147</v>
      </c>
    </row>
    <row r="2492" spans="1:3" ht="20.25" customHeight="1">
      <c r="A2492" s="28" t="s">
        <v>3100</v>
      </c>
      <c r="B2492" s="28" t="s">
        <v>3101</v>
      </c>
      <c r="C2492" s="28" t="s">
        <v>27</v>
      </c>
    </row>
    <row r="2493" spans="1:3" ht="20.25" customHeight="1">
      <c r="A2493" s="5" t="str">
        <f>"005079"</f>
        <v>005079</v>
      </c>
      <c r="B2493" s="6" t="s">
        <v>3102</v>
      </c>
      <c r="C2493" s="6" t="s">
        <v>1400</v>
      </c>
    </row>
    <row r="2494" spans="1:3" ht="20.25" customHeight="1">
      <c r="A2494" s="28" t="s">
        <v>3103</v>
      </c>
      <c r="B2494" s="28" t="s">
        <v>3104</v>
      </c>
      <c r="C2494" s="28" t="s">
        <v>34</v>
      </c>
    </row>
    <row r="2495" spans="1:3" ht="20.25" customHeight="1">
      <c r="A2495" s="5" t="str">
        <f>"005081"</f>
        <v>005081</v>
      </c>
      <c r="B2495" s="6" t="s">
        <v>3105</v>
      </c>
      <c r="C2495" s="6" t="s">
        <v>40</v>
      </c>
    </row>
    <row r="2496" spans="1:3" ht="20.25" customHeight="1">
      <c r="A2496" s="28" t="s">
        <v>3106</v>
      </c>
      <c r="B2496" s="28" t="s">
        <v>3107</v>
      </c>
      <c r="C2496" s="28" t="s">
        <v>34</v>
      </c>
    </row>
    <row r="2497" spans="1:3" ht="20.25" customHeight="1">
      <c r="A2497" s="10">
        <v>5085</v>
      </c>
      <c r="B2497" s="34" t="s">
        <v>3108</v>
      </c>
      <c r="C2497" s="34" t="s">
        <v>1913</v>
      </c>
    </row>
    <row r="2498" spans="1:3" ht="20.25" customHeight="1">
      <c r="A2498" s="5" t="str">
        <f>"005086"</f>
        <v>005086</v>
      </c>
      <c r="B2498" s="6" t="s">
        <v>3109</v>
      </c>
      <c r="C2498" s="6" t="s">
        <v>415</v>
      </c>
    </row>
    <row r="2499" spans="1:3" ht="20.25" customHeight="1">
      <c r="A2499" s="5" t="str">
        <f>"005087"</f>
        <v>005087</v>
      </c>
      <c r="B2499" s="6" t="s">
        <v>3110</v>
      </c>
      <c r="C2499" s="6" t="s">
        <v>2713</v>
      </c>
    </row>
    <row r="2500" spans="1:3" ht="20.25" customHeight="1">
      <c r="A2500" s="5" t="str">
        <f>"005088"</f>
        <v>005088</v>
      </c>
      <c r="B2500" s="6" t="s">
        <v>3111</v>
      </c>
      <c r="C2500" s="6" t="s">
        <v>1456</v>
      </c>
    </row>
    <row r="2501" spans="1:3" ht="20.25" customHeight="1">
      <c r="A2501" s="28" t="s">
        <v>3112</v>
      </c>
      <c r="B2501" s="28" t="s">
        <v>3113</v>
      </c>
      <c r="C2501" s="28" t="s">
        <v>1009</v>
      </c>
    </row>
    <row r="2502" spans="1:3" ht="20.25" customHeight="1">
      <c r="A2502" s="5" t="str">
        <f>"005096"</f>
        <v>005096</v>
      </c>
      <c r="B2502" s="6" t="s">
        <v>3114</v>
      </c>
      <c r="C2502" s="6" t="s">
        <v>121</v>
      </c>
    </row>
    <row r="2503" spans="1:3" ht="20.25" customHeight="1">
      <c r="A2503" s="5" t="str">
        <f>"005097"</f>
        <v>005097</v>
      </c>
      <c r="B2503" s="6" t="s">
        <v>3115</v>
      </c>
      <c r="C2503" s="6" t="s">
        <v>31</v>
      </c>
    </row>
    <row r="2504" spans="1:3" ht="20.25" customHeight="1">
      <c r="A2504" s="5" t="str">
        <f>"005098"</f>
        <v>005098</v>
      </c>
      <c r="B2504" s="6" t="s">
        <v>3116</v>
      </c>
      <c r="C2504" s="6" t="s">
        <v>8</v>
      </c>
    </row>
    <row r="2505" spans="1:3" ht="20.25" customHeight="1">
      <c r="A2505" s="5" t="str">
        <f>"005099"</f>
        <v>005099</v>
      </c>
      <c r="B2505" s="6" t="s">
        <v>3117</v>
      </c>
      <c r="C2505" s="6" t="s">
        <v>8</v>
      </c>
    </row>
    <row r="2506" spans="1:3" ht="20.25" customHeight="1">
      <c r="A2506" s="5" t="str">
        <f>"005100"</f>
        <v>005100</v>
      </c>
      <c r="B2506" s="6" t="s">
        <v>3118</v>
      </c>
      <c r="C2506" s="6" t="s">
        <v>36</v>
      </c>
    </row>
    <row r="2507" spans="1:3" ht="20.25" customHeight="1">
      <c r="A2507" s="5" t="str">
        <f>"005106"</f>
        <v>005106</v>
      </c>
      <c r="B2507" s="6" t="s">
        <v>3119</v>
      </c>
      <c r="C2507" s="6" t="s">
        <v>107</v>
      </c>
    </row>
    <row r="2508" spans="1:3" ht="20.25" customHeight="1">
      <c r="A2508" s="5" t="str">
        <f>"005108"</f>
        <v>005108</v>
      </c>
      <c r="B2508" s="6" t="s">
        <v>3120</v>
      </c>
      <c r="C2508" s="6" t="s">
        <v>285</v>
      </c>
    </row>
    <row r="2509" spans="1:3" ht="20.25" customHeight="1">
      <c r="A2509" s="5" t="str">
        <f>"005111"</f>
        <v>005111</v>
      </c>
      <c r="B2509" s="6" t="s">
        <v>3121</v>
      </c>
      <c r="C2509" s="6" t="s">
        <v>88</v>
      </c>
    </row>
    <row r="2510" spans="1:3" ht="20.25" customHeight="1">
      <c r="A2510" s="28" t="s">
        <v>3122</v>
      </c>
      <c r="B2510" s="28" t="s">
        <v>3123</v>
      </c>
      <c r="C2510" s="28" t="s">
        <v>646</v>
      </c>
    </row>
    <row r="2511" spans="1:3" ht="20.25" customHeight="1">
      <c r="A2511" s="28" t="s">
        <v>3124</v>
      </c>
      <c r="B2511" s="28" t="s">
        <v>3125</v>
      </c>
      <c r="C2511" s="28" t="s">
        <v>1159</v>
      </c>
    </row>
    <row r="2512" spans="1:3" ht="20.25" customHeight="1">
      <c r="A2512" s="28" t="s">
        <v>3126</v>
      </c>
      <c r="B2512" s="28" t="s">
        <v>3127</v>
      </c>
      <c r="C2512" s="28" t="s">
        <v>147</v>
      </c>
    </row>
    <row r="2513" spans="1:3" ht="20.25" customHeight="1">
      <c r="A2513" s="5" t="str">
        <f>"005118"</f>
        <v>005118</v>
      </c>
      <c r="B2513" s="6" t="s">
        <v>3128</v>
      </c>
      <c r="C2513" s="6" t="s">
        <v>1456</v>
      </c>
    </row>
    <row r="2514" spans="1:3" ht="20.25" customHeight="1">
      <c r="A2514" s="5" t="str">
        <f>"005119"</f>
        <v>005119</v>
      </c>
      <c r="B2514" s="6" t="s">
        <v>3129</v>
      </c>
      <c r="C2514" s="6" t="s">
        <v>1456</v>
      </c>
    </row>
    <row r="2515" spans="1:3" ht="20.25" customHeight="1">
      <c r="A2515" s="5" t="str">
        <f>"005122"</f>
        <v>005122</v>
      </c>
      <c r="B2515" s="6" t="s">
        <v>3130</v>
      </c>
      <c r="C2515" s="6" t="s">
        <v>133</v>
      </c>
    </row>
    <row r="2516" spans="1:3" ht="20.25" customHeight="1">
      <c r="A2516" s="28" t="s">
        <v>3131</v>
      </c>
      <c r="B2516" s="28" t="s">
        <v>3132</v>
      </c>
      <c r="C2516" s="28" t="s">
        <v>376</v>
      </c>
    </row>
    <row r="2517" spans="1:3" ht="20.25" customHeight="1">
      <c r="A2517" s="28" t="s">
        <v>3133</v>
      </c>
      <c r="B2517" s="28" t="s">
        <v>3134</v>
      </c>
      <c r="C2517" s="28" t="s">
        <v>1170</v>
      </c>
    </row>
    <row r="2518" spans="1:3" ht="20.25" customHeight="1">
      <c r="A2518" s="10">
        <v>5127</v>
      </c>
      <c r="B2518" s="11" t="s">
        <v>3135</v>
      </c>
      <c r="C2518" s="11" t="s">
        <v>3136</v>
      </c>
    </row>
    <row r="2519" spans="1:3" ht="20.25" customHeight="1">
      <c r="A2519" s="5" t="str">
        <f>"005128"</f>
        <v>005128</v>
      </c>
      <c r="B2519" s="6" t="s">
        <v>3137</v>
      </c>
      <c r="C2519" s="6" t="s">
        <v>31</v>
      </c>
    </row>
    <row r="2520" spans="1:3" ht="20.25" customHeight="1">
      <c r="A2520" s="5" t="str">
        <f>"005129"</f>
        <v>005129</v>
      </c>
      <c r="B2520" s="6" t="s">
        <v>3138</v>
      </c>
      <c r="C2520" s="6" t="s">
        <v>1009</v>
      </c>
    </row>
    <row r="2521" spans="1:3" ht="20.25" customHeight="1">
      <c r="A2521" s="10">
        <v>5133</v>
      </c>
      <c r="B2521" s="11" t="s">
        <v>3139</v>
      </c>
      <c r="C2521" s="11" t="s">
        <v>1125</v>
      </c>
    </row>
    <row r="2522" spans="1:3" ht="20.25" customHeight="1">
      <c r="A2522" s="5" t="str">
        <f>"005136"</f>
        <v>005136</v>
      </c>
      <c r="B2522" s="6" t="s">
        <v>3140</v>
      </c>
      <c r="C2522" s="6" t="s">
        <v>10</v>
      </c>
    </row>
    <row r="2523" spans="1:3" ht="20.25" customHeight="1">
      <c r="A2523" s="28" t="s">
        <v>3141</v>
      </c>
      <c r="B2523" s="28" t="s">
        <v>3142</v>
      </c>
      <c r="C2523" s="28" t="s">
        <v>176</v>
      </c>
    </row>
    <row r="2524" spans="1:3" ht="20.25" customHeight="1">
      <c r="A2524" s="5" t="str">
        <f>"005139"</f>
        <v>005139</v>
      </c>
      <c r="B2524" s="6" t="s">
        <v>3143</v>
      </c>
      <c r="C2524" s="6" t="s">
        <v>10</v>
      </c>
    </row>
    <row r="2525" spans="1:3" ht="20.25" customHeight="1">
      <c r="A2525" s="5" t="str">
        <f>"005151"</f>
        <v>005151</v>
      </c>
      <c r="B2525" s="6" t="s">
        <v>3144</v>
      </c>
      <c r="C2525" s="6" t="s">
        <v>10</v>
      </c>
    </row>
    <row r="2526" spans="1:3" ht="20.25" customHeight="1">
      <c r="A2526" s="10">
        <v>5153</v>
      </c>
      <c r="B2526" s="11" t="s">
        <v>3145</v>
      </c>
      <c r="C2526" s="11" t="s">
        <v>560</v>
      </c>
    </row>
    <row r="2527" spans="1:3" ht="20.25" customHeight="1">
      <c r="A2527" s="5" t="str">
        <f>"005155"</f>
        <v>005155</v>
      </c>
      <c r="B2527" s="6" t="s">
        <v>3146</v>
      </c>
      <c r="C2527" s="6" t="s">
        <v>16</v>
      </c>
    </row>
    <row r="2528" spans="1:3" ht="20.25" customHeight="1">
      <c r="A2528" s="28" t="s">
        <v>3147</v>
      </c>
      <c r="B2528" s="28" t="s">
        <v>3148</v>
      </c>
      <c r="C2528" s="28" t="s">
        <v>1503</v>
      </c>
    </row>
    <row r="2529" spans="1:3" ht="20.25" customHeight="1">
      <c r="A2529" s="39" t="s">
        <v>3149</v>
      </c>
      <c r="B2529" s="39" t="s">
        <v>3150</v>
      </c>
      <c r="C2529" s="39" t="s">
        <v>1321</v>
      </c>
    </row>
    <row r="2530" spans="1:3" ht="20.25" customHeight="1">
      <c r="A2530" s="28" t="s">
        <v>3151</v>
      </c>
      <c r="B2530" s="28" t="s">
        <v>3152</v>
      </c>
      <c r="C2530" s="28" t="s">
        <v>241</v>
      </c>
    </row>
    <row r="2531" spans="1:3" ht="20.25" customHeight="1">
      <c r="A2531" s="5" t="str">
        <f>"005160"</f>
        <v>005160</v>
      </c>
      <c r="B2531" s="6" t="s">
        <v>3153</v>
      </c>
      <c r="C2531" s="6" t="s">
        <v>704</v>
      </c>
    </row>
    <row r="2532" spans="1:3" ht="20.25" customHeight="1">
      <c r="A2532" s="5" t="str">
        <f>"005161"</f>
        <v>005161</v>
      </c>
      <c r="B2532" s="6" t="s">
        <v>3154</v>
      </c>
      <c r="C2532" s="6" t="s">
        <v>34</v>
      </c>
    </row>
    <row r="2533" spans="1:3" ht="20.25" customHeight="1">
      <c r="A2533" s="5" t="str">
        <f>"005165"</f>
        <v>005165</v>
      </c>
      <c r="B2533" s="6" t="s">
        <v>3155</v>
      </c>
      <c r="C2533" s="6" t="s">
        <v>10</v>
      </c>
    </row>
    <row r="2534" spans="1:3" ht="20.25" customHeight="1">
      <c r="A2534" s="5" t="str">
        <f>"005166"</f>
        <v>005166</v>
      </c>
      <c r="B2534" s="6" t="s">
        <v>3156</v>
      </c>
      <c r="C2534" s="6" t="s">
        <v>382</v>
      </c>
    </row>
    <row r="2535" spans="1:3" ht="20.25" customHeight="1">
      <c r="A2535" s="5" t="str">
        <f>"005168"</f>
        <v>005168</v>
      </c>
      <c r="B2535" s="6" t="s">
        <v>3157</v>
      </c>
      <c r="C2535" s="6" t="s">
        <v>268</v>
      </c>
    </row>
    <row r="2536" spans="1:3" ht="20.25" customHeight="1">
      <c r="A2536" s="5" t="str">
        <f>"005169"</f>
        <v>005169</v>
      </c>
      <c r="B2536" s="6" t="s">
        <v>3158</v>
      </c>
      <c r="C2536" s="6" t="s">
        <v>268</v>
      </c>
    </row>
    <row r="2537" spans="1:3" ht="20.25" customHeight="1">
      <c r="A2537" s="5" t="str">
        <f>"005170"</f>
        <v>005170</v>
      </c>
      <c r="B2537" s="6" t="s">
        <v>3159</v>
      </c>
      <c r="C2537" s="6" t="s">
        <v>3160</v>
      </c>
    </row>
    <row r="2538" spans="1:3" ht="20.25" customHeight="1">
      <c r="A2538" s="28" t="s">
        <v>3161</v>
      </c>
      <c r="B2538" s="28" t="s">
        <v>3162</v>
      </c>
      <c r="C2538" s="28" t="s">
        <v>3163</v>
      </c>
    </row>
    <row r="2539" spans="1:3" ht="20.25" customHeight="1">
      <c r="A2539" s="28" t="s">
        <v>3164</v>
      </c>
      <c r="B2539" s="28" t="s">
        <v>3165</v>
      </c>
      <c r="C2539" s="28" t="s">
        <v>1503</v>
      </c>
    </row>
    <row r="2540" spans="1:3" ht="20.25" customHeight="1">
      <c r="A2540" s="28" t="s">
        <v>3166</v>
      </c>
      <c r="B2540" s="28" t="s">
        <v>3167</v>
      </c>
      <c r="C2540" s="28" t="s">
        <v>431</v>
      </c>
    </row>
    <row r="2541" spans="1:3" ht="20.25" customHeight="1">
      <c r="A2541" s="5" t="str">
        <f>"005180"</f>
        <v>005180</v>
      </c>
      <c r="B2541" s="6" t="s">
        <v>3168</v>
      </c>
      <c r="C2541" s="6" t="s">
        <v>317</v>
      </c>
    </row>
    <row r="2542" spans="1:3" ht="20.25" customHeight="1">
      <c r="A2542" s="28" t="s">
        <v>3169</v>
      </c>
      <c r="B2542" s="28" t="s">
        <v>3170</v>
      </c>
      <c r="C2542" s="28" t="s">
        <v>1971</v>
      </c>
    </row>
    <row r="2543" spans="1:3" ht="20.25" customHeight="1">
      <c r="A2543" s="28" t="s">
        <v>3171</v>
      </c>
      <c r="B2543" s="28" t="s">
        <v>3172</v>
      </c>
      <c r="C2543" s="28" t="s">
        <v>376</v>
      </c>
    </row>
    <row r="2544" spans="1:3" ht="20.25" customHeight="1">
      <c r="A2544" s="5" t="str">
        <f>"005183"</f>
        <v>005183</v>
      </c>
      <c r="B2544" s="6" t="s">
        <v>3173</v>
      </c>
      <c r="C2544" s="6" t="s">
        <v>62</v>
      </c>
    </row>
    <row r="2545" spans="1:3" ht="20.25" customHeight="1">
      <c r="A2545" s="28" t="s">
        <v>3174</v>
      </c>
      <c r="B2545" s="28" t="s">
        <v>3175</v>
      </c>
      <c r="C2545" s="28" t="s">
        <v>754</v>
      </c>
    </row>
    <row r="2546" spans="1:3" ht="20.25" customHeight="1">
      <c r="A2546" s="5" t="str">
        <f>"005187"</f>
        <v>005187</v>
      </c>
      <c r="B2546" s="6" t="s">
        <v>3176</v>
      </c>
      <c r="C2546" s="6" t="s">
        <v>241</v>
      </c>
    </row>
    <row r="2547" spans="1:3" ht="20.25" customHeight="1">
      <c r="A2547" s="5" t="str">
        <f>"005188"</f>
        <v>005188</v>
      </c>
      <c r="B2547" s="6" t="s">
        <v>3177</v>
      </c>
      <c r="C2547" s="6" t="s">
        <v>10</v>
      </c>
    </row>
    <row r="2548" spans="1:3" ht="20.25" customHeight="1">
      <c r="A2548" s="28" t="s">
        <v>3178</v>
      </c>
      <c r="B2548" s="28" t="s">
        <v>3179</v>
      </c>
      <c r="C2548" s="28" t="s">
        <v>376</v>
      </c>
    </row>
    <row r="2549" spans="1:3" ht="20.25" customHeight="1">
      <c r="A2549" s="5" t="str">
        <f>"005191"</f>
        <v>005191</v>
      </c>
      <c r="B2549" s="6" t="s">
        <v>3180</v>
      </c>
      <c r="C2549" s="6" t="s">
        <v>623</v>
      </c>
    </row>
    <row r="2550" spans="1:3" ht="20.25" customHeight="1">
      <c r="A2550" s="5" t="str">
        <f>"005196"</f>
        <v>005196</v>
      </c>
      <c r="B2550" s="6" t="s">
        <v>3181</v>
      </c>
      <c r="C2550" s="6" t="s">
        <v>431</v>
      </c>
    </row>
    <row r="2551" spans="1:3" ht="20.25" customHeight="1">
      <c r="A2551" s="5" t="str">
        <f>"005197"</f>
        <v>005197</v>
      </c>
      <c r="B2551" s="6" t="s">
        <v>3182</v>
      </c>
      <c r="C2551" s="6" t="s">
        <v>333</v>
      </c>
    </row>
    <row r="2552" spans="1:3" ht="20.25" customHeight="1">
      <c r="A2552" s="5" t="str">
        <f>"005198"</f>
        <v>005198</v>
      </c>
      <c r="B2552" s="6" t="s">
        <v>3183</v>
      </c>
      <c r="C2552" s="6" t="s">
        <v>412</v>
      </c>
    </row>
    <row r="2553" spans="1:3" ht="20.25" customHeight="1">
      <c r="A2553" s="28" t="s">
        <v>3184</v>
      </c>
      <c r="B2553" s="28" t="s">
        <v>3185</v>
      </c>
      <c r="C2553" s="28" t="s">
        <v>1357</v>
      </c>
    </row>
    <row r="2554" spans="1:3" ht="20.25" customHeight="1">
      <c r="A2554" s="5" t="str">
        <f>"005206"</f>
        <v>005206</v>
      </c>
      <c r="B2554" s="6" t="s">
        <v>3186</v>
      </c>
      <c r="C2554" s="6" t="s">
        <v>277</v>
      </c>
    </row>
    <row r="2555" spans="1:3" ht="20.25" customHeight="1">
      <c r="A2555" s="28" t="s">
        <v>3187</v>
      </c>
      <c r="B2555" s="28" t="s">
        <v>3188</v>
      </c>
      <c r="C2555" s="28" t="s">
        <v>38</v>
      </c>
    </row>
    <row r="2556" spans="1:3" ht="20.25" customHeight="1">
      <c r="A2556" s="5" t="str">
        <f>"005209"</f>
        <v>005209</v>
      </c>
      <c r="B2556" s="6" t="s">
        <v>3189</v>
      </c>
      <c r="C2556" s="6" t="s">
        <v>412</v>
      </c>
    </row>
    <row r="2557" spans="1:3" ht="20.25" customHeight="1">
      <c r="A2557" s="5" t="str">
        <f>"005210"</f>
        <v>005210</v>
      </c>
      <c r="B2557" s="6" t="s">
        <v>3190</v>
      </c>
      <c r="C2557" s="6" t="s">
        <v>31</v>
      </c>
    </row>
    <row r="2558" spans="1:3" ht="20.25" customHeight="1">
      <c r="A2558" s="5" t="str">
        <f>"005211"</f>
        <v>005211</v>
      </c>
      <c r="B2558" s="6" t="s">
        <v>3191</v>
      </c>
      <c r="C2558" s="6" t="s">
        <v>3192</v>
      </c>
    </row>
    <row r="2559" spans="1:3" ht="20.25" customHeight="1">
      <c r="A2559" s="5" t="str">
        <f>"005216"</f>
        <v>005216</v>
      </c>
      <c r="B2559" s="6" t="s">
        <v>3193</v>
      </c>
      <c r="C2559" s="6" t="s">
        <v>31</v>
      </c>
    </row>
    <row r="2560" spans="1:3" ht="20.25" customHeight="1">
      <c r="A2560" s="5" t="str">
        <f>"005217"</f>
        <v>005217</v>
      </c>
      <c r="B2560" s="6" t="s">
        <v>3194</v>
      </c>
      <c r="C2560" s="6" t="s">
        <v>12</v>
      </c>
    </row>
    <row r="2561" spans="1:3" ht="20.25" customHeight="1">
      <c r="A2561" s="5" t="str">
        <f>"005218"</f>
        <v>005218</v>
      </c>
      <c r="B2561" s="6" t="s">
        <v>3195</v>
      </c>
      <c r="C2561" s="6" t="s">
        <v>3196</v>
      </c>
    </row>
    <row r="2562" spans="1:3" ht="20.25" customHeight="1">
      <c r="A2562" s="5" t="str">
        <f>"005219"</f>
        <v>005219</v>
      </c>
      <c r="B2562" s="6" t="s">
        <v>3197</v>
      </c>
      <c r="C2562" s="6" t="s">
        <v>830</v>
      </c>
    </row>
    <row r="2563" spans="1:3" ht="20.25" customHeight="1">
      <c r="A2563" s="5" t="str">
        <f>"005220"</f>
        <v>005220</v>
      </c>
      <c r="B2563" s="6" t="s">
        <v>3198</v>
      </c>
      <c r="C2563" s="6" t="s">
        <v>412</v>
      </c>
    </row>
    <row r="2564" spans="1:3" ht="20.25" customHeight="1">
      <c r="A2564" s="5" t="str">
        <f>"005222"</f>
        <v>005222</v>
      </c>
      <c r="B2564" s="6" t="s">
        <v>3199</v>
      </c>
      <c r="C2564" s="6" t="s">
        <v>94</v>
      </c>
    </row>
    <row r="2565" spans="1:3" ht="20.25" customHeight="1">
      <c r="A2565" s="5" t="str">
        <f>"005226"</f>
        <v>005226</v>
      </c>
      <c r="B2565" s="6" t="s">
        <v>3200</v>
      </c>
      <c r="C2565" s="6" t="s">
        <v>277</v>
      </c>
    </row>
    <row r="2566" spans="1:3" ht="20.25" customHeight="1">
      <c r="A2566" s="28" t="s">
        <v>3201</v>
      </c>
      <c r="B2566" s="28" t="s">
        <v>3202</v>
      </c>
      <c r="C2566" s="28" t="s">
        <v>962</v>
      </c>
    </row>
    <row r="2567" spans="1:3" ht="20.25" customHeight="1">
      <c r="A2567" s="28" t="s">
        <v>3203</v>
      </c>
      <c r="B2567" s="28" t="s">
        <v>3204</v>
      </c>
      <c r="C2567" s="28" t="s">
        <v>38</v>
      </c>
    </row>
    <row r="2568" spans="1:3" ht="20.25" customHeight="1">
      <c r="A2568" s="5" t="str">
        <f>"005230"</f>
        <v>005230</v>
      </c>
      <c r="B2568" s="6" t="s">
        <v>3205</v>
      </c>
      <c r="C2568" s="6" t="s">
        <v>189</v>
      </c>
    </row>
    <row r="2569" spans="1:3" ht="20.25" customHeight="1">
      <c r="A2569" s="28" t="s">
        <v>3206</v>
      </c>
      <c r="B2569" s="28" t="s">
        <v>3207</v>
      </c>
      <c r="C2569" s="28" t="s">
        <v>412</v>
      </c>
    </row>
    <row r="2570" spans="1:3" ht="20.25" customHeight="1">
      <c r="A2570" s="5" t="str">
        <f>"005233"</f>
        <v>005233</v>
      </c>
      <c r="B2570" s="6" t="s">
        <v>3208</v>
      </c>
      <c r="C2570" s="6" t="s">
        <v>31</v>
      </c>
    </row>
    <row r="2571" spans="1:3" ht="20.25" customHeight="1">
      <c r="A2571" s="5" t="str">
        <f>"005236"</f>
        <v>005236</v>
      </c>
      <c r="B2571" s="6" t="s">
        <v>3209</v>
      </c>
      <c r="C2571" s="6" t="s">
        <v>412</v>
      </c>
    </row>
    <row r="2572" spans="1:3" ht="20.25" customHeight="1">
      <c r="A2572" s="28" t="s">
        <v>3210</v>
      </c>
      <c r="B2572" s="28" t="s">
        <v>3211</v>
      </c>
      <c r="C2572" s="28" t="s">
        <v>360</v>
      </c>
    </row>
    <row r="2573" spans="1:3" ht="20.25" customHeight="1">
      <c r="A2573" s="5" t="str">
        <f>"005239"</f>
        <v>005239</v>
      </c>
      <c r="B2573" s="6" t="s">
        <v>3212</v>
      </c>
      <c r="C2573" s="6" t="s">
        <v>1107</v>
      </c>
    </row>
    <row r="2574" spans="1:3" ht="20.25" customHeight="1">
      <c r="A2574" s="5" t="str">
        <f>"005250"</f>
        <v>005250</v>
      </c>
      <c r="B2574" s="6" t="s">
        <v>3213</v>
      </c>
      <c r="C2574" s="6" t="s">
        <v>94</v>
      </c>
    </row>
    <row r="2575" spans="1:3" ht="20.25" customHeight="1">
      <c r="A2575" s="29">
        <v>5255</v>
      </c>
      <c r="B2575" s="40" t="s">
        <v>3214</v>
      </c>
      <c r="C2575" s="40" t="s">
        <v>1321</v>
      </c>
    </row>
    <row r="2576" spans="1:3" ht="20.25" customHeight="1">
      <c r="A2576" s="5" t="str">
        <f>"005256"</f>
        <v>005256</v>
      </c>
      <c r="B2576" s="6" t="s">
        <v>3215</v>
      </c>
      <c r="C2576" s="6" t="s">
        <v>20</v>
      </c>
    </row>
    <row r="2577" spans="1:3" ht="20.25" customHeight="1">
      <c r="A2577" s="5" t="str">
        <f>"005258"</f>
        <v>005258</v>
      </c>
      <c r="B2577" s="6" t="s">
        <v>3216</v>
      </c>
      <c r="C2577" s="6" t="s">
        <v>10</v>
      </c>
    </row>
    <row r="2578" spans="1:3" ht="20.25" customHeight="1">
      <c r="A2578" s="5" t="str">
        <f>"005259"</f>
        <v>005259</v>
      </c>
      <c r="B2578" s="6" t="s">
        <v>3217</v>
      </c>
      <c r="C2578" s="6" t="s">
        <v>94</v>
      </c>
    </row>
    <row r="2579" spans="1:3" ht="20.25" customHeight="1">
      <c r="A2579" s="5" t="str">
        <f>"005260"</f>
        <v>005260</v>
      </c>
      <c r="B2579" s="6" t="s">
        <v>3218</v>
      </c>
      <c r="C2579" s="6" t="s">
        <v>665</v>
      </c>
    </row>
    <row r="2580" spans="1:3" ht="20.25" customHeight="1">
      <c r="A2580" s="5" t="str">
        <f>"005261"</f>
        <v>005261</v>
      </c>
      <c r="B2580" s="6" t="s">
        <v>3219</v>
      </c>
      <c r="C2580" s="6" t="s">
        <v>665</v>
      </c>
    </row>
    <row r="2581" spans="1:3" ht="20.25" customHeight="1">
      <c r="A2581" s="5" t="str">
        <f>"005262"</f>
        <v>005262</v>
      </c>
      <c r="B2581" s="6" t="s">
        <v>3220</v>
      </c>
      <c r="C2581" s="6" t="s">
        <v>38</v>
      </c>
    </row>
    <row r="2582" spans="1:3" ht="20.25" customHeight="1">
      <c r="A2582" s="5" t="str">
        <f>"005263"</f>
        <v>005263</v>
      </c>
      <c r="B2582" s="6" t="s">
        <v>3221</v>
      </c>
      <c r="C2582" s="6" t="s">
        <v>436</v>
      </c>
    </row>
    <row r="2583" spans="1:3" ht="20.25" customHeight="1">
      <c r="A2583" s="5" t="str">
        <f>"005265"</f>
        <v>005265</v>
      </c>
      <c r="B2583" s="6" t="s">
        <v>3222</v>
      </c>
      <c r="C2583" s="6" t="s">
        <v>759</v>
      </c>
    </row>
    <row r="2584" spans="1:3" ht="20.25" customHeight="1">
      <c r="A2584" s="28" t="s">
        <v>3223</v>
      </c>
      <c r="B2584" s="28" t="s">
        <v>3224</v>
      </c>
      <c r="C2584" s="28" t="s">
        <v>610</v>
      </c>
    </row>
    <row r="2585" spans="1:3" ht="20.25" customHeight="1">
      <c r="A2585" s="5" t="str">
        <f>"005267"</f>
        <v>005267</v>
      </c>
      <c r="B2585" s="6" t="s">
        <v>3225</v>
      </c>
      <c r="C2585" s="6" t="s">
        <v>1558</v>
      </c>
    </row>
    <row r="2586" spans="1:3" ht="20.25" customHeight="1">
      <c r="A2586" s="5" t="str">
        <f>"005268"</f>
        <v>005268</v>
      </c>
      <c r="B2586" s="6" t="s">
        <v>3226</v>
      </c>
      <c r="C2586" s="6" t="s">
        <v>147</v>
      </c>
    </row>
    <row r="2587" spans="1:3" ht="20.25" customHeight="1">
      <c r="A2587" s="5" t="str">
        <f>"005269"</f>
        <v>005269</v>
      </c>
      <c r="B2587" s="6" t="s">
        <v>3227</v>
      </c>
      <c r="C2587" s="6" t="s">
        <v>238</v>
      </c>
    </row>
    <row r="2588" spans="1:3" ht="20.25" customHeight="1">
      <c r="A2588" s="28" t="s">
        <v>3228</v>
      </c>
      <c r="B2588" s="28" t="s">
        <v>3229</v>
      </c>
      <c r="C2588" s="28" t="s">
        <v>309</v>
      </c>
    </row>
    <row r="2589" spans="1:3" ht="20.25" customHeight="1">
      <c r="A2589" s="5" t="str">
        <f>"005277"</f>
        <v>005277</v>
      </c>
      <c r="B2589" s="6" t="s">
        <v>3230</v>
      </c>
      <c r="C2589" s="6" t="s">
        <v>147</v>
      </c>
    </row>
    <row r="2590" spans="1:3" ht="20.25" customHeight="1">
      <c r="A2590" s="5" t="str">
        <f>"005278"</f>
        <v>005278</v>
      </c>
      <c r="B2590" s="6" t="s">
        <v>3231</v>
      </c>
      <c r="C2590" s="6" t="s">
        <v>285</v>
      </c>
    </row>
    <row r="2591" spans="1:3" ht="20.25" customHeight="1">
      <c r="A2591" s="5" t="str">
        <f>"005279"</f>
        <v>005279</v>
      </c>
      <c r="B2591" s="6" t="s">
        <v>3232</v>
      </c>
      <c r="C2591" s="6" t="s">
        <v>2528</v>
      </c>
    </row>
    <row r="2592" spans="1:3" ht="20.25" customHeight="1">
      <c r="A2592" s="5" t="str">
        <f>"005280"</f>
        <v>005280</v>
      </c>
      <c r="B2592" s="79" t="s">
        <v>3233</v>
      </c>
      <c r="C2592" s="6" t="s">
        <v>285</v>
      </c>
    </row>
    <row r="2593" spans="1:3" ht="20.25" customHeight="1">
      <c r="A2593" s="28" t="s">
        <v>3234</v>
      </c>
      <c r="B2593" s="28" t="s">
        <v>3235</v>
      </c>
      <c r="C2593" s="28" t="s">
        <v>94</v>
      </c>
    </row>
    <row r="2594" spans="1:3" ht="20.25" customHeight="1">
      <c r="A2594" s="5" t="str">
        <f>"005282"</f>
        <v>005282</v>
      </c>
      <c r="B2594" s="6" t="s">
        <v>3236</v>
      </c>
      <c r="C2594" s="6" t="s">
        <v>285</v>
      </c>
    </row>
    <row r="2595" spans="1:3" ht="20.25" customHeight="1">
      <c r="A2595" s="5" t="str">
        <f>"005285"</f>
        <v>005285</v>
      </c>
      <c r="B2595" s="6" t="s">
        <v>3237</v>
      </c>
      <c r="C2595" s="6" t="s">
        <v>189</v>
      </c>
    </row>
    <row r="2596" spans="1:3" ht="20.25" customHeight="1">
      <c r="A2596" s="5" t="str">
        <f>"005286"</f>
        <v>005286</v>
      </c>
      <c r="B2596" s="6" t="s">
        <v>3238</v>
      </c>
      <c r="C2596" s="6" t="s">
        <v>317</v>
      </c>
    </row>
    <row r="2597" spans="1:3" ht="20.25" customHeight="1">
      <c r="A2597" s="5" t="str">
        <f>"005287"</f>
        <v>005287</v>
      </c>
      <c r="B2597" s="6" t="s">
        <v>3239</v>
      </c>
      <c r="C2597" s="6" t="s">
        <v>51</v>
      </c>
    </row>
    <row r="2598" spans="1:3" ht="20.25" customHeight="1">
      <c r="A2598" s="10">
        <v>5288</v>
      </c>
      <c r="B2598" s="11" t="s">
        <v>3240</v>
      </c>
      <c r="C2598" s="11" t="s">
        <v>10</v>
      </c>
    </row>
    <row r="2599" spans="1:3" ht="20.25" customHeight="1">
      <c r="A2599" s="5" t="str">
        <f>"005289"</f>
        <v>005289</v>
      </c>
      <c r="B2599" s="6" t="s">
        <v>3241</v>
      </c>
      <c r="C2599" s="6" t="s">
        <v>417</v>
      </c>
    </row>
    <row r="2600" spans="1:3" ht="20.25" customHeight="1">
      <c r="A2600" s="5" t="str">
        <f>"005290"</f>
        <v>005290</v>
      </c>
      <c r="B2600" s="6" t="s">
        <v>3242</v>
      </c>
      <c r="C2600" s="6" t="s">
        <v>429</v>
      </c>
    </row>
    <row r="2601" spans="1:3" ht="20.25" customHeight="1">
      <c r="A2601" s="5" t="str">
        <f>"005292"</f>
        <v>005292</v>
      </c>
      <c r="B2601" s="6" t="s">
        <v>3243</v>
      </c>
      <c r="C2601" s="6" t="s">
        <v>38</v>
      </c>
    </row>
    <row r="2602" spans="1:3" ht="20.25" customHeight="1">
      <c r="A2602" s="28" t="s">
        <v>3244</v>
      </c>
      <c r="B2602" s="28" t="s">
        <v>3245</v>
      </c>
      <c r="C2602" s="28" t="s">
        <v>40</v>
      </c>
    </row>
    <row r="2603" spans="1:3" ht="20.25" customHeight="1">
      <c r="A2603" s="5" t="str">
        <f>"005295"</f>
        <v>005295</v>
      </c>
      <c r="B2603" s="6" t="s">
        <v>3246</v>
      </c>
      <c r="C2603" s="6" t="s">
        <v>317</v>
      </c>
    </row>
    <row r="2604" spans="1:3" ht="20.25" customHeight="1">
      <c r="A2604" s="28" t="s">
        <v>3247</v>
      </c>
      <c r="B2604" s="28" t="s">
        <v>3248</v>
      </c>
      <c r="C2604" s="28" t="s">
        <v>133</v>
      </c>
    </row>
    <row r="2605" spans="1:3" ht="20.25" customHeight="1">
      <c r="A2605" s="5" t="str">
        <f>"005297"</f>
        <v>005297</v>
      </c>
      <c r="B2605" s="6" t="s">
        <v>3249</v>
      </c>
      <c r="C2605" s="6" t="s">
        <v>8</v>
      </c>
    </row>
    <row r="2606" spans="1:3" ht="20.25" customHeight="1">
      <c r="A2606" s="5" t="str">
        <f>"005298"</f>
        <v>005298</v>
      </c>
      <c r="B2606" s="6" t="s">
        <v>3250</v>
      </c>
      <c r="C2606" s="6" t="s">
        <v>31</v>
      </c>
    </row>
    <row r="2607" spans="1:3" ht="20.25" customHeight="1">
      <c r="A2607" s="5" t="str">
        <f>"005299"</f>
        <v>005299</v>
      </c>
      <c r="B2607" s="6" t="s">
        <v>3251</v>
      </c>
      <c r="C2607" s="6" t="s">
        <v>31</v>
      </c>
    </row>
    <row r="2608" spans="1:3" ht="20.25" customHeight="1">
      <c r="A2608" s="5" t="str">
        <f>"005300"</f>
        <v>005300</v>
      </c>
      <c r="B2608" s="6" t="s">
        <v>3252</v>
      </c>
      <c r="C2608" s="6" t="s">
        <v>3253</v>
      </c>
    </row>
    <row r="2609" spans="1:3" ht="20.25" customHeight="1">
      <c r="A2609" s="5" t="str">
        <f>"005306"</f>
        <v>005306</v>
      </c>
      <c r="B2609" s="6" t="s">
        <v>3254</v>
      </c>
      <c r="C2609" s="6" t="s">
        <v>133</v>
      </c>
    </row>
    <row r="2610" spans="1:3" ht="20.25" customHeight="1">
      <c r="A2610" s="28" t="s">
        <v>3255</v>
      </c>
      <c r="B2610" s="28" t="s">
        <v>3256</v>
      </c>
      <c r="C2610" s="28" t="s">
        <v>133</v>
      </c>
    </row>
    <row r="2611" spans="1:3" ht="20.25" customHeight="1">
      <c r="A2611" s="5" t="str">
        <f>"005316"</f>
        <v>005316</v>
      </c>
      <c r="B2611" s="6" t="s">
        <v>3257</v>
      </c>
      <c r="C2611" s="6" t="s">
        <v>10</v>
      </c>
    </row>
    <row r="2612" spans="1:3" ht="20.25" customHeight="1">
      <c r="A2612" s="5" t="str">
        <f>"005317"</f>
        <v>005317</v>
      </c>
      <c r="B2612" s="6" t="s">
        <v>3258</v>
      </c>
      <c r="C2612" s="6" t="s">
        <v>2311</v>
      </c>
    </row>
    <row r="2613" spans="1:3" ht="20.25" customHeight="1">
      <c r="A2613" s="28" t="s">
        <v>3259</v>
      </c>
      <c r="B2613" s="28" t="s">
        <v>3260</v>
      </c>
      <c r="C2613" s="28" t="s">
        <v>88</v>
      </c>
    </row>
    <row r="2614" spans="1:3" ht="20.25" customHeight="1">
      <c r="A2614" s="28" t="s">
        <v>3261</v>
      </c>
      <c r="B2614" s="28" t="s">
        <v>3262</v>
      </c>
      <c r="C2614" s="28" t="s">
        <v>241</v>
      </c>
    </row>
    <row r="2615" spans="1:3" ht="20.25" customHeight="1">
      <c r="A2615" s="5" t="str">
        <f>"005325"</f>
        <v>005325</v>
      </c>
      <c r="B2615" s="6" t="s">
        <v>3263</v>
      </c>
      <c r="C2615" s="6" t="s">
        <v>86</v>
      </c>
    </row>
    <row r="2616" spans="1:3" ht="20.25" customHeight="1">
      <c r="A2616" s="5" t="str">
        <f>"005326"</f>
        <v>005326</v>
      </c>
      <c r="B2616" s="6" t="s">
        <v>3264</v>
      </c>
      <c r="C2616" s="6" t="s">
        <v>142</v>
      </c>
    </row>
    <row r="2617" spans="1:3" ht="20.25" customHeight="1">
      <c r="A2617" s="28" t="s">
        <v>3265</v>
      </c>
      <c r="B2617" s="28" t="s">
        <v>3266</v>
      </c>
      <c r="C2617" s="28" t="s">
        <v>1528</v>
      </c>
    </row>
    <row r="2618" spans="1:3" ht="20.25" customHeight="1">
      <c r="A2618" s="5" t="str">
        <f>"005331"</f>
        <v>005331</v>
      </c>
      <c r="B2618" s="6" t="s">
        <v>3267</v>
      </c>
      <c r="C2618" s="6" t="s">
        <v>24</v>
      </c>
    </row>
    <row r="2619" spans="1:3" ht="20.25" customHeight="1">
      <c r="A2619" s="28" t="s">
        <v>3268</v>
      </c>
      <c r="B2619" s="28" t="s">
        <v>3269</v>
      </c>
      <c r="C2619" s="28" t="s">
        <v>38</v>
      </c>
    </row>
    <row r="2620" spans="1:3" ht="20.25" customHeight="1">
      <c r="A2620" s="5" t="str">
        <f>"005333"</f>
        <v>005333</v>
      </c>
      <c r="B2620" s="6" t="s">
        <v>3270</v>
      </c>
      <c r="C2620" s="6" t="s">
        <v>38</v>
      </c>
    </row>
    <row r="2621" spans="1:3" ht="20.25" customHeight="1">
      <c r="A2621" s="5" t="str">
        <f>"005336"</f>
        <v>005336</v>
      </c>
      <c r="B2621" s="6" t="s">
        <v>3271</v>
      </c>
      <c r="C2621" s="6" t="s">
        <v>31</v>
      </c>
    </row>
    <row r="2622" spans="1:3" ht="20.25" customHeight="1">
      <c r="A2622" s="28" t="s">
        <v>3272</v>
      </c>
      <c r="B2622" s="28" t="s">
        <v>3273</v>
      </c>
      <c r="C2622" s="28" t="s">
        <v>1522</v>
      </c>
    </row>
    <row r="2623" spans="1:3" ht="20.25" customHeight="1">
      <c r="A2623" s="5" t="str">
        <f>"005339"</f>
        <v>005339</v>
      </c>
      <c r="B2623" s="6" t="s">
        <v>3274</v>
      </c>
      <c r="C2623" s="6" t="s">
        <v>311</v>
      </c>
    </row>
    <row r="2624" spans="1:3" ht="20.25" customHeight="1">
      <c r="A2624" s="5" t="str">
        <f>"005345"</f>
        <v>005345</v>
      </c>
      <c r="B2624" s="6" t="s">
        <v>3275</v>
      </c>
      <c r="C2624" s="6" t="s">
        <v>343</v>
      </c>
    </row>
    <row r="2625" spans="1:3" ht="20.25" customHeight="1">
      <c r="A2625" s="5" t="str">
        <f>"005346"</f>
        <v>005346</v>
      </c>
      <c r="B2625" s="6" t="s">
        <v>3276</v>
      </c>
      <c r="C2625" s="6" t="s">
        <v>1981</v>
      </c>
    </row>
    <row r="2626" spans="1:3" ht="20.25" customHeight="1">
      <c r="A2626" s="5" t="str">
        <f>"005356"</f>
        <v>005356</v>
      </c>
      <c r="B2626" s="6" t="s">
        <v>3277</v>
      </c>
      <c r="C2626" s="6" t="s">
        <v>77</v>
      </c>
    </row>
    <row r="2627" spans="1:3" ht="20.25" customHeight="1">
      <c r="A2627" s="5" t="str">
        <f>"005358"</f>
        <v>005358</v>
      </c>
      <c r="B2627" s="6" t="s">
        <v>3278</v>
      </c>
      <c r="C2627" s="6" t="s">
        <v>293</v>
      </c>
    </row>
    <row r="2628" spans="1:3" ht="20.25" customHeight="1">
      <c r="A2628" s="5" t="str">
        <f>"005359"</f>
        <v>005359</v>
      </c>
      <c r="B2628" s="6" t="s">
        <v>3279</v>
      </c>
      <c r="C2628" s="6" t="s">
        <v>189</v>
      </c>
    </row>
    <row r="2629" spans="1:3" ht="20.25" customHeight="1">
      <c r="A2629" s="5" t="str">
        <f>"005360"</f>
        <v>005360</v>
      </c>
      <c r="B2629" s="6" t="s">
        <v>3280</v>
      </c>
      <c r="C2629" s="6" t="s">
        <v>241</v>
      </c>
    </row>
    <row r="2630" spans="1:3" ht="20.25" customHeight="1">
      <c r="A2630" s="5" t="str">
        <f>"005361"</f>
        <v>005361</v>
      </c>
      <c r="B2630" s="6" t="s">
        <v>3281</v>
      </c>
      <c r="C2630" s="6" t="s">
        <v>10</v>
      </c>
    </row>
    <row r="2631" spans="1:3" ht="20.25" customHeight="1">
      <c r="A2631" s="5" t="str">
        <f>"005362"</f>
        <v>005362</v>
      </c>
      <c r="B2631" s="6" t="s">
        <v>3282</v>
      </c>
      <c r="C2631" s="6" t="s">
        <v>331</v>
      </c>
    </row>
    <row r="2632" spans="1:3" ht="20.25" customHeight="1">
      <c r="A2632" s="28" t="s">
        <v>3283</v>
      </c>
      <c r="B2632" s="28" t="s">
        <v>3284</v>
      </c>
      <c r="C2632" s="28" t="s">
        <v>185</v>
      </c>
    </row>
    <row r="2633" spans="1:3" ht="20.25" customHeight="1">
      <c r="A2633" s="5" t="str">
        <f>"005366"</f>
        <v>005366</v>
      </c>
      <c r="B2633" s="6" t="s">
        <v>3285</v>
      </c>
      <c r="C2633" s="6" t="s">
        <v>147</v>
      </c>
    </row>
    <row r="2634" spans="1:3" ht="20.25" customHeight="1">
      <c r="A2634" s="5" t="str">
        <f>"005367"</f>
        <v>005367</v>
      </c>
      <c r="B2634" s="6" t="s">
        <v>3286</v>
      </c>
      <c r="C2634" s="6" t="s">
        <v>230</v>
      </c>
    </row>
    <row r="2635" spans="1:3" ht="20.25" customHeight="1">
      <c r="A2635" s="5" t="str">
        <f>"005368"</f>
        <v>005368</v>
      </c>
      <c r="B2635" s="6" t="s">
        <v>3287</v>
      </c>
      <c r="C2635" s="6" t="s">
        <v>204</v>
      </c>
    </row>
    <row r="2636" spans="1:3" ht="20.25" customHeight="1">
      <c r="A2636" s="5" t="str">
        <f>"005369"</f>
        <v>005369</v>
      </c>
      <c r="B2636" s="6" t="s">
        <v>3288</v>
      </c>
      <c r="C2636" s="6" t="s">
        <v>786</v>
      </c>
    </row>
    <row r="2637" spans="1:3" ht="20.25" customHeight="1">
      <c r="A2637" s="5" t="str">
        <f>"005376"</f>
        <v>005376</v>
      </c>
      <c r="B2637" s="6" t="s">
        <v>3289</v>
      </c>
      <c r="C2637" s="6" t="s">
        <v>384</v>
      </c>
    </row>
    <row r="2638" spans="1:3" ht="20.25" customHeight="1">
      <c r="A2638" s="5" t="str">
        <f>"005377"</f>
        <v>005377</v>
      </c>
      <c r="B2638" s="6" t="s">
        <v>3290</v>
      </c>
      <c r="C2638" s="6" t="s">
        <v>2311</v>
      </c>
    </row>
    <row r="2639" spans="1:3" ht="20.25" customHeight="1">
      <c r="A2639" s="28" t="s">
        <v>3291</v>
      </c>
      <c r="B2639" s="28" t="s">
        <v>3292</v>
      </c>
      <c r="C2639" s="28" t="s">
        <v>10</v>
      </c>
    </row>
    <row r="2640" spans="1:3" ht="20.25" customHeight="1">
      <c r="A2640" s="28" t="s">
        <v>3293</v>
      </c>
      <c r="B2640" s="28" t="s">
        <v>3294</v>
      </c>
      <c r="C2640" s="28" t="s">
        <v>1522</v>
      </c>
    </row>
    <row r="2641" spans="1:3" ht="20.25" customHeight="1">
      <c r="A2641" s="28" t="s">
        <v>3295</v>
      </c>
      <c r="B2641" s="28" t="s">
        <v>3296</v>
      </c>
      <c r="C2641" s="28" t="s">
        <v>165</v>
      </c>
    </row>
    <row r="2642" spans="1:3" ht="20.25" customHeight="1">
      <c r="A2642" s="5" t="str">
        <f>"005382"</f>
        <v>005382</v>
      </c>
      <c r="B2642" s="6" t="s">
        <v>3297</v>
      </c>
      <c r="C2642" s="6" t="s">
        <v>285</v>
      </c>
    </row>
    <row r="2643" spans="1:3" ht="20.25" customHeight="1">
      <c r="A2643" s="28" t="s">
        <v>3298</v>
      </c>
      <c r="B2643" s="28" t="s">
        <v>3299</v>
      </c>
      <c r="C2643" s="28" t="s">
        <v>321</v>
      </c>
    </row>
    <row r="2644" spans="1:3" ht="20.25" customHeight="1">
      <c r="A2644" s="5" t="str">
        <f>"005386"</f>
        <v>005386</v>
      </c>
      <c r="B2644" s="6" t="s">
        <v>3300</v>
      </c>
      <c r="C2644" s="6" t="s">
        <v>107</v>
      </c>
    </row>
    <row r="2645" spans="1:3" ht="20.25" customHeight="1">
      <c r="A2645" s="5" t="str">
        <f>"005388"</f>
        <v>005388</v>
      </c>
      <c r="B2645" s="6" t="s">
        <v>3301</v>
      </c>
      <c r="C2645" s="6" t="s">
        <v>185</v>
      </c>
    </row>
    <row r="2646" spans="1:3" ht="20.25" customHeight="1">
      <c r="A2646" s="5" t="str">
        <f>"005389"</f>
        <v>005389</v>
      </c>
      <c r="B2646" s="6" t="s">
        <v>3302</v>
      </c>
      <c r="C2646" s="6" t="s">
        <v>343</v>
      </c>
    </row>
    <row r="2647" spans="1:3" ht="20.25" customHeight="1">
      <c r="A2647" s="5" t="str">
        <f>"005391"</f>
        <v>005391</v>
      </c>
      <c r="B2647" s="6" t="s">
        <v>3303</v>
      </c>
      <c r="C2647" s="6" t="s">
        <v>321</v>
      </c>
    </row>
    <row r="2648" spans="1:3" ht="20.25" customHeight="1">
      <c r="A2648" s="10">
        <v>5393</v>
      </c>
      <c r="B2648" s="11" t="s">
        <v>3304</v>
      </c>
      <c r="C2648" s="11" t="s">
        <v>412</v>
      </c>
    </row>
    <row r="2649" spans="1:3" ht="20.25" customHeight="1">
      <c r="A2649" s="5" t="str">
        <f>"005396"</f>
        <v>005396</v>
      </c>
      <c r="B2649" s="6" t="s">
        <v>3305</v>
      </c>
      <c r="C2649" s="6" t="s">
        <v>535</v>
      </c>
    </row>
    <row r="2650" spans="1:3" ht="20.25" customHeight="1">
      <c r="A2650" s="5" t="str">
        <f>"005397"</f>
        <v>005397</v>
      </c>
      <c r="B2650" s="6" t="s">
        <v>3306</v>
      </c>
      <c r="C2650" s="6" t="s">
        <v>818</v>
      </c>
    </row>
    <row r="2651" spans="1:3" ht="20.25" customHeight="1">
      <c r="A2651" s="10">
        <v>5398</v>
      </c>
      <c r="B2651" s="11" t="s">
        <v>3307</v>
      </c>
      <c r="C2651" s="11" t="s">
        <v>20</v>
      </c>
    </row>
    <row r="2652" spans="1:3" ht="20.25" customHeight="1">
      <c r="A2652" s="10">
        <v>5399</v>
      </c>
      <c r="B2652" s="11" t="s">
        <v>3308</v>
      </c>
      <c r="C2652" s="11" t="s">
        <v>74</v>
      </c>
    </row>
    <row r="2653" spans="1:3" ht="20.25" customHeight="1">
      <c r="A2653" s="28" t="s">
        <v>3309</v>
      </c>
      <c r="B2653" s="28" t="s">
        <v>3310</v>
      </c>
      <c r="C2653" s="28" t="s">
        <v>147</v>
      </c>
    </row>
    <row r="2654" spans="1:3" ht="20.25" customHeight="1">
      <c r="A2654" s="5" t="str">
        <f>"005419"</f>
        <v>005419</v>
      </c>
      <c r="B2654" s="6" t="s">
        <v>3311</v>
      </c>
      <c r="C2654" s="6" t="s">
        <v>31</v>
      </c>
    </row>
    <row r="2655" spans="1:3" ht="20.25" customHeight="1">
      <c r="A2655" s="28" t="s">
        <v>3312</v>
      </c>
      <c r="B2655" s="11" t="s">
        <v>3313</v>
      </c>
      <c r="C2655" s="28" t="s">
        <v>147</v>
      </c>
    </row>
    <row r="2656" spans="1:3" ht="20.25" customHeight="1">
      <c r="A2656" s="28" t="s">
        <v>3314</v>
      </c>
      <c r="B2656" s="28" t="s">
        <v>3315</v>
      </c>
      <c r="C2656" s="28" t="s">
        <v>1732</v>
      </c>
    </row>
    <row r="2657" spans="1:3" ht="20.25" customHeight="1">
      <c r="A2657" s="5" t="str">
        <f>"005506"</f>
        <v>005506</v>
      </c>
      <c r="B2657" s="6" t="s">
        <v>3316</v>
      </c>
      <c r="C2657" s="6" t="s">
        <v>40</v>
      </c>
    </row>
    <row r="2658" spans="1:3" ht="20.25" customHeight="1">
      <c r="A2658" s="5" t="str">
        <f>"005508"</f>
        <v>005508</v>
      </c>
      <c r="B2658" s="6" t="s">
        <v>3317</v>
      </c>
      <c r="C2658" s="6" t="s">
        <v>293</v>
      </c>
    </row>
    <row r="2659" spans="1:3" ht="20.25" customHeight="1">
      <c r="A2659" s="28" t="s">
        <v>3318</v>
      </c>
      <c r="B2659" s="11" t="s">
        <v>3319</v>
      </c>
      <c r="C2659" s="28" t="s">
        <v>321</v>
      </c>
    </row>
    <row r="2660" spans="1:3" ht="20.25" customHeight="1">
      <c r="A2660" s="5" t="str">
        <f>"005510"</f>
        <v>005510</v>
      </c>
      <c r="B2660" s="6" t="s">
        <v>3320</v>
      </c>
      <c r="C2660" s="6" t="s">
        <v>10</v>
      </c>
    </row>
    <row r="2661" spans="1:3" ht="20.25" customHeight="1">
      <c r="A2661" s="5" t="str">
        <f>"005511"</f>
        <v>005511</v>
      </c>
      <c r="B2661" s="6" t="s">
        <v>3321</v>
      </c>
      <c r="C2661" s="6" t="s">
        <v>10</v>
      </c>
    </row>
    <row r="2662" spans="1:3" ht="20.25" customHeight="1">
      <c r="A2662" s="5" t="str">
        <f>"005512"</f>
        <v>005512</v>
      </c>
      <c r="B2662" s="6" t="s">
        <v>3322</v>
      </c>
      <c r="C2662" s="6" t="s">
        <v>1037</v>
      </c>
    </row>
    <row r="2663" spans="1:3" ht="20.25" customHeight="1">
      <c r="A2663" s="28" t="s">
        <v>3323</v>
      </c>
      <c r="B2663" s="28" t="s">
        <v>3324</v>
      </c>
      <c r="C2663" s="28" t="s">
        <v>38</v>
      </c>
    </row>
    <row r="2664" spans="1:3" ht="20.25" customHeight="1">
      <c r="A2664" s="28" t="s">
        <v>3325</v>
      </c>
      <c r="B2664" s="28" t="s">
        <v>3326</v>
      </c>
      <c r="C2664" s="28" t="s">
        <v>3327</v>
      </c>
    </row>
    <row r="2665" spans="1:3" ht="20.25" customHeight="1">
      <c r="A2665" s="5" t="str">
        <f>"005517"</f>
        <v>005517</v>
      </c>
      <c r="B2665" s="6" t="s">
        <v>3328</v>
      </c>
      <c r="C2665" s="6" t="s">
        <v>830</v>
      </c>
    </row>
    <row r="2666" spans="1:3" ht="20.25" customHeight="1">
      <c r="A2666" s="5" t="str">
        <f>"005518"</f>
        <v>005518</v>
      </c>
      <c r="B2666" s="6" t="s">
        <v>3329</v>
      </c>
      <c r="C2666" s="6" t="s">
        <v>204</v>
      </c>
    </row>
    <row r="2667" spans="1:3" ht="20.25" customHeight="1">
      <c r="A2667" s="5" t="str">
        <f>"005519"</f>
        <v>005519</v>
      </c>
      <c r="B2667" s="6" t="s">
        <v>3330</v>
      </c>
      <c r="C2667" s="6" t="s">
        <v>31</v>
      </c>
    </row>
    <row r="2668" spans="1:3" ht="20.25" customHeight="1">
      <c r="A2668" s="5" t="str">
        <f>"005520"</f>
        <v>005520</v>
      </c>
      <c r="B2668" s="6" t="s">
        <v>3331</v>
      </c>
      <c r="C2668" s="6" t="s">
        <v>8</v>
      </c>
    </row>
    <row r="2669" spans="1:3" ht="20.25" customHeight="1">
      <c r="A2669" s="10">
        <v>5521</v>
      </c>
      <c r="B2669" s="11" t="s">
        <v>3332</v>
      </c>
      <c r="C2669" s="11" t="s">
        <v>4</v>
      </c>
    </row>
    <row r="2670" spans="1:3" ht="20.25" customHeight="1">
      <c r="A2670" s="28" t="s">
        <v>3333</v>
      </c>
      <c r="B2670" s="28" t="s">
        <v>3334</v>
      </c>
      <c r="C2670" s="28" t="s">
        <v>224</v>
      </c>
    </row>
    <row r="2671" spans="1:3" ht="20.25" customHeight="1">
      <c r="A2671" s="10">
        <v>5528</v>
      </c>
      <c r="B2671" s="11" t="s">
        <v>3335</v>
      </c>
      <c r="C2671" s="11" t="s">
        <v>213</v>
      </c>
    </row>
    <row r="2672" spans="1:3" ht="20.25" customHeight="1">
      <c r="A2672" s="5" t="str">
        <f>"005529"</f>
        <v>005529</v>
      </c>
      <c r="B2672" s="6" t="s">
        <v>3336</v>
      </c>
      <c r="C2672" s="6" t="s">
        <v>38</v>
      </c>
    </row>
    <row r="2673" spans="1:3" ht="20.25" customHeight="1">
      <c r="A2673" s="5" t="str">
        <f>"005533"</f>
        <v>005533</v>
      </c>
      <c r="B2673" s="6" t="s">
        <v>3337</v>
      </c>
      <c r="C2673" s="6" t="s">
        <v>18</v>
      </c>
    </row>
    <row r="2674" spans="1:3" ht="20.25" customHeight="1">
      <c r="A2674" s="5" t="str">
        <f>"005536"</f>
        <v>005536</v>
      </c>
      <c r="B2674" s="6" t="s">
        <v>3338</v>
      </c>
      <c r="C2674" s="6" t="s">
        <v>317</v>
      </c>
    </row>
    <row r="2675" spans="1:3" ht="20.25" customHeight="1">
      <c r="A2675" s="5" t="str">
        <f>"005538"</f>
        <v>005538</v>
      </c>
      <c r="B2675" s="6" t="s">
        <v>3339</v>
      </c>
      <c r="C2675" s="6" t="s">
        <v>370</v>
      </c>
    </row>
    <row r="2676" spans="1:3" ht="20.25" customHeight="1">
      <c r="A2676" s="28" t="s">
        <v>3340</v>
      </c>
      <c r="B2676" s="28" t="s">
        <v>3341</v>
      </c>
      <c r="C2676" s="28" t="s">
        <v>18</v>
      </c>
    </row>
    <row r="2677" spans="1:3" ht="20.25" customHeight="1">
      <c r="A2677" s="10">
        <v>5550</v>
      </c>
      <c r="B2677" s="11" t="s">
        <v>3342</v>
      </c>
      <c r="C2677" s="11" t="s">
        <v>3343</v>
      </c>
    </row>
    <row r="2678" spans="1:3" ht="20.25" customHeight="1">
      <c r="A2678" s="5" t="str">
        <f>"005551"</f>
        <v>005551</v>
      </c>
      <c r="B2678" s="6" t="s">
        <v>3344</v>
      </c>
      <c r="C2678" s="6" t="s">
        <v>285</v>
      </c>
    </row>
    <row r="2679" spans="1:3" ht="20.25" customHeight="1">
      <c r="A2679" s="5" t="str">
        <f>"005552"</f>
        <v>005552</v>
      </c>
      <c r="B2679" s="6" t="s">
        <v>3345</v>
      </c>
      <c r="C2679" s="6" t="s">
        <v>473</v>
      </c>
    </row>
    <row r="2680" spans="1:3" ht="20.25" customHeight="1">
      <c r="A2680" s="15">
        <v>5555</v>
      </c>
      <c r="B2680" s="24" t="s">
        <v>3346</v>
      </c>
      <c r="C2680" s="24" t="s">
        <v>147</v>
      </c>
    </row>
    <row r="2681" spans="1:3" ht="20.25" customHeight="1">
      <c r="A2681" s="5" t="str">
        <f>"005556"</f>
        <v>005556</v>
      </c>
      <c r="B2681" s="6" t="s">
        <v>3347</v>
      </c>
      <c r="C2681" s="6" t="s">
        <v>285</v>
      </c>
    </row>
    <row r="2682" spans="1:3" ht="20.25" customHeight="1">
      <c r="A2682" s="5" t="str">
        <f>"005558"</f>
        <v>005558</v>
      </c>
      <c r="B2682" s="6" t="s">
        <v>3348</v>
      </c>
      <c r="C2682" s="6" t="s">
        <v>285</v>
      </c>
    </row>
    <row r="2683" spans="1:3" ht="20.25" customHeight="1">
      <c r="A2683" s="5" t="str">
        <f>"005559"</f>
        <v>005559</v>
      </c>
      <c r="B2683" s="6" t="s">
        <v>3349</v>
      </c>
      <c r="C2683" s="6" t="s">
        <v>8</v>
      </c>
    </row>
    <row r="2684" spans="1:3" ht="20.25" customHeight="1">
      <c r="A2684" s="5" t="str">
        <f>"005560"</f>
        <v>005560</v>
      </c>
      <c r="B2684" s="6" t="s">
        <v>3350</v>
      </c>
      <c r="C2684" s="6" t="s">
        <v>142</v>
      </c>
    </row>
    <row r="2685" spans="1:3" ht="20.25" customHeight="1">
      <c r="A2685" s="5" t="str">
        <f>"005561"</f>
        <v>005561</v>
      </c>
      <c r="B2685" s="6" t="s">
        <v>3351</v>
      </c>
      <c r="C2685" s="6" t="s">
        <v>224</v>
      </c>
    </row>
    <row r="2686" spans="1:3" ht="20.25" customHeight="1">
      <c r="A2686" s="5" t="str">
        <f>"005562"</f>
        <v>005562</v>
      </c>
      <c r="B2686" s="6" t="s">
        <v>3352</v>
      </c>
      <c r="C2686" s="6" t="s">
        <v>77</v>
      </c>
    </row>
    <row r="2687" spans="1:3" ht="20.25" customHeight="1">
      <c r="A2687" s="5" t="str">
        <f>"005563"</f>
        <v>005563</v>
      </c>
      <c r="B2687" s="6" t="s">
        <v>3353</v>
      </c>
      <c r="C2687" s="6" t="s">
        <v>31</v>
      </c>
    </row>
    <row r="2688" spans="1:3" ht="20.25" customHeight="1">
      <c r="A2688" s="5" t="str">
        <f>"005565"</f>
        <v>005565</v>
      </c>
      <c r="B2688" s="44" t="s">
        <v>3354</v>
      </c>
      <c r="C2688" s="6" t="s">
        <v>287</v>
      </c>
    </row>
    <row r="2689" spans="1:3" ht="20.25" customHeight="1">
      <c r="A2689" s="117" t="s">
        <v>3355</v>
      </c>
      <c r="B2689" s="28" t="s">
        <v>3356</v>
      </c>
      <c r="C2689" s="28" t="s">
        <v>244</v>
      </c>
    </row>
    <row r="2690" spans="1:3" ht="20.25" customHeight="1">
      <c r="A2690" s="28" t="s">
        <v>3357</v>
      </c>
      <c r="B2690" s="28" t="s">
        <v>3358</v>
      </c>
      <c r="C2690" s="28" t="s">
        <v>317</v>
      </c>
    </row>
    <row r="2691" spans="1:3" ht="20.25" customHeight="1">
      <c r="A2691" s="5" t="str">
        <f>"005568"</f>
        <v>005568</v>
      </c>
      <c r="B2691" s="6" t="s">
        <v>3359</v>
      </c>
      <c r="C2691" s="6" t="s">
        <v>8</v>
      </c>
    </row>
    <row r="2692" spans="1:3" ht="20.25" customHeight="1">
      <c r="A2692" s="28" t="s">
        <v>3360</v>
      </c>
      <c r="B2692" s="28" t="s">
        <v>3361</v>
      </c>
      <c r="C2692" s="28" t="s">
        <v>317</v>
      </c>
    </row>
    <row r="2693" spans="1:3" ht="20.25" customHeight="1">
      <c r="A2693" s="5" t="str">
        <f>"005576"</f>
        <v>005576</v>
      </c>
      <c r="B2693" s="6" t="s">
        <v>3362</v>
      </c>
      <c r="C2693" s="6" t="s">
        <v>287</v>
      </c>
    </row>
    <row r="2694" spans="1:3" ht="20.25" customHeight="1">
      <c r="A2694" s="28" t="s">
        <v>3363</v>
      </c>
      <c r="B2694" s="28" t="s">
        <v>3364</v>
      </c>
      <c r="C2694" s="28" t="s">
        <v>317</v>
      </c>
    </row>
    <row r="2695" spans="1:3" ht="20.25" customHeight="1">
      <c r="A2695" s="5" t="str">
        <f>"005578"</f>
        <v>005578</v>
      </c>
      <c r="B2695" s="6" t="s">
        <v>3365</v>
      </c>
      <c r="C2695" s="6" t="s">
        <v>287</v>
      </c>
    </row>
    <row r="2696" spans="1:3" ht="20.25" customHeight="1">
      <c r="A2696" s="5" t="str">
        <f>"005579"</f>
        <v>005579</v>
      </c>
      <c r="B2696" s="6" t="s">
        <v>3366</v>
      </c>
      <c r="C2696" s="6" t="s">
        <v>10</v>
      </c>
    </row>
    <row r="2697" spans="1:3" ht="20.25" customHeight="1">
      <c r="A2697" s="5" t="str">
        <f>"005580"</f>
        <v>005580</v>
      </c>
      <c r="B2697" s="6" t="s">
        <v>3367</v>
      </c>
      <c r="C2697" s="6" t="s">
        <v>586</v>
      </c>
    </row>
    <row r="2698" spans="1:3" ht="20.25" customHeight="1">
      <c r="A2698" s="5" t="str">
        <f>"005581"</f>
        <v>005581</v>
      </c>
      <c r="B2698" s="6" t="s">
        <v>3368</v>
      </c>
      <c r="C2698" s="6" t="s">
        <v>815</v>
      </c>
    </row>
    <row r="2699" spans="1:3" ht="20.25" customHeight="1">
      <c r="A2699" s="5" t="str">
        <f>"005582"</f>
        <v>005582</v>
      </c>
      <c r="B2699" s="6" t="s">
        <v>3369</v>
      </c>
      <c r="C2699" s="6" t="s">
        <v>1558</v>
      </c>
    </row>
    <row r="2700" spans="1:3" ht="20.25" customHeight="1">
      <c r="A2700" s="28" t="s">
        <v>3370</v>
      </c>
      <c r="B2700" s="28" t="s">
        <v>3371</v>
      </c>
      <c r="C2700" s="28" t="s">
        <v>10</v>
      </c>
    </row>
    <row r="2701" spans="1:3" ht="20.25" customHeight="1">
      <c r="A2701" s="5" t="str">
        <f>"005585"</f>
        <v>005585</v>
      </c>
      <c r="B2701" s="6" t="s">
        <v>3372</v>
      </c>
      <c r="C2701" s="6" t="s">
        <v>34</v>
      </c>
    </row>
    <row r="2702" spans="1:3" ht="20.25" customHeight="1">
      <c r="A2702" s="5" t="str">
        <f>"005586"</f>
        <v>005586</v>
      </c>
      <c r="B2702" s="6" t="s">
        <v>3373</v>
      </c>
      <c r="C2702" s="6" t="s">
        <v>610</v>
      </c>
    </row>
    <row r="2703" spans="1:3" ht="20.25" customHeight="1">
      <c r="A2703" s="5" t="str">
        <f>"005587"</f>
        <v>005587</v>
      </c>
      <c r="B2703" s="6" t="s">
        <v>3374</v>
      </c>
      <c r="C2703" s="6" t="s">
        <v>3375</v>
      </c>
    </row>
    <row r="2704" spans="1:3" ht="20.25" customHeight="1">
      <c r="A2704" s="5" t="str">
        <f>"005588"</f>
        <v>005588</v>
      </c>
      <c r="B2704" s="6" t="s">
        <v>3376</v>
      </c>
      <c r="C2704" s="6" t="s">
        <v>18</v>
      </c>
    </row>
    <row r="2705" spans="1:3" ht="20.25" customHeight="1">
      <c r="A2705" s="28" t="s">
        <v>3377</v>
      </c>
      <c r="B2705" s="28" t="s">
        <v>3378</v>
      </c>
      <c r="C2705" s="28" t="s">
        <v>3379</v>
      </c>
    </row>
    <row r="2706" spans="1:3" ht="20.25" customHeight="1">
      <c r="A2706" s="5" t="str">
        <f>"005590"</f>
        <v>005590</v>
      </c>
      <c r="B2706" s="6" t="s">
        <v>3380</v>
      </c>
      <c r="C2706" s="6" t="s">
        <v>161</v>
      </c>
    </row>
    <row r="2707" spans="1:3" ht="20.25" customHeight="1">
      <c r="A2707" s="5" t="str">
        <f>"005591"</f>
        <v>005591</v>
      </c>
      <c r="B2707" s="44" t="s">
        <v>3381</v>
      </c>
      <c r="C2707" s="6" t="s">
        <v>51</v>
      </c>
    </row>
    <row r="2708" spans="1:3" ht="20.25" customHeight="1">
      <c r="A2708" s="15">
        <v>5592</v>
      </c>
      <c r="B2708" s="16" t="s">
        <v>3382</v>
      </c>
      <c r="C2708" s="16" t="s">
        <v>128</v>
      </c>
    </row>
    <row r="2709" spans="1:3" ht="20.25" customHeight="1">
      <c r="A2709" s="5" t="str">
        <f>"005595"</f>
        <v>005595</v>
      </c>
      <c r="B2709" s="6" t="s">
        <v>3383</v>
      </c>
      <c r="C2709" s="6" t="s">
        <v>142</v>
      </c>
    </row>
    <row r="2710" spans="1:3" ht="20.25" customHeight="1">
      <c r="A2710" s="5" t="str">
        <f>"005596"</f>
        <v>005596</v>
      </c>
      <c r="B2710" s="6" t="s">
        <v>3384</v>
      </c>
      <c r="C2710" s="6" t="s">
        <v>18</v>
      </c>
    </row>
    <row r="2711" spans="1:3" ht="20.25" customHeight="1">
      <c r="A2711" s="5" t="str">
        <f>"005597"</f>
        <v>005597</v>
      </c>
      <c r="B2711" s="6" t="s">
        <v>3385</v>
      </c>
      <c r="C2711" s="6" t="s">
        <v>10</v>
      </c>
    </row>
    <row r="2712" spans="1:3" ht="20.25" customHeight="1">
      <c r="A2712" s="5" t="str">
        <f>"005598"</f>
        <v>005598</v>
      </c>
      <c r="B2712" s="6" t="s">
        <v>3386</v>
      </c>
      <c r="C2712" s="6" t="s">
        <v>36</v>
      </c>
    </row>
    <row r="2713" spans="1:3" ht="20.25" customHeight="1">
      <c r="A2713" s="5" t="str">
        <f>"005599"</f>
        <v>005599</v>
      </c>
      <c r="B2713" s="6" t="s">
        <v>3387</v>
      </c>
      <c r="C2713" s="6" t="s">
        <v>317</v>
      </c>
    </row>
    <row r="2714" spans="1:3" ht="20.25" customHeight="1">
      <c r="A2714" s="10">
        <v>5600</v>
      </c>
      <c r="B2714" s="11" t="s">
        <v>3388</v>
      </c>
      <c r="C2714" s="11" t="s">
        <v>343</v>
      </c>
    </row>
    <row r="2715" spans="1:3" ht="20.25" customHeight="1">
      <c r="A2715" s="28" t="s">
        <v>3389</v>
      </c>
      <c r="B2715" s="28" t="s">
        <v>3390</v>
      </c>
      <c r="C2715" s="28" t="s">
        <v>610</v>
      </c>
    </row>
    <row r="2716" spans="1:3" ht="20.25" customHeight="1">
      <c r="A2716" s="5" t="str">
        <f>"005602"</f>
        <v>005602</v>
      </c>
      <c r="B2716" s="6" t="s">
        <v>3391</v>
      </c>
      <c r="C2716" s="6" t="s">
        <v>10</v>
      </c>
    </row>
    <row r="2717" spans="1:3" ht="20.25" customHeight="1">
      <c r="A2717" s="5" t="str">
        <f>"005605"</f>
        <v>005605</v>
      </c>
      <c r="B2717" s="6" t="s">
        <v>3392</v>
      </c>
      <c r="C2717" s="6" t="s">
        <v>24</v>
      </c>
    </row>
    <row r="2718" spans="1:3" ht="20.25" customHeight="1">
      <c r="A2718" s="5" t="str">
        <f>"005606"</f>
        <v>005606</v>
      </c>
      <c r="B2718" s="6" t="s">
        <v>3393</v>
      </c>
      <c r="C2718" s="6" t="s">
        <v>161</v>
      </c>
    </row>
    <row r="2719" spans="1:3" ht="20.25" customHeight="1">
      <c r="A2719" s="5" t="str">
        <f>"005608"</f>
        <v>005608</v>
      </c>
      <c r="B2719" s="6" t="s">
        <v>3394</v>
      </c>
      <c r="C2719" s="6" t="s">
        <v>147</v>
      </c>
    </row>
    <row r="2720" spans="1:3" ht="20.25" customHeight="1">
      <c r="A2720" s="5" t="str">
        <f>"005609"</f>
        <v>005609</v>
      </c>
      <c r="B2720" s="6" t="s">
        <v>3395</v>
      </c>
      <c r="C2720" s="6" t="s">
        <v>147</v>
      </c>
    </row>
    <row r="2721" spans="1:3" ht="20.25" customHeight="1">
      <c r="A2721" s="5" t="str">
        <f>"005611"</f>
        <v>005611</v>
      </c>
      <c r="B2721" s="6" t="s">
        <v>3396</v>
      </c>
      <c r="C2721" s="6" t="s">
        <v>10</v>
      </c>
    </row>
    <row r="2722" spans="1:3" ht="20.25" customHeight="1">
      <c r="A2722" s="5" t="str">
        <f>"005612"</f>
        <v>005612</v>
      </c>
      <c r="B2722" s="6" t="s">
        <v>3397</v>
      </c>
      <c r="C2722" s="6" t="s">
        <v>48</v>
      </c>
    </row>
    <row r="2723" spans="1:3" ht="20.25" customHeight="1">
      <c r="A2723" s="5" t="str">
        <f>"005616"</f>
        <v>005616</v>
      </c>
      <c r="B2723" s="6" t="s">
        <v>3398</v>
      </c>
      <c r="C2723" s="6" t="s">
        <v>370</v>
      </c>
    </row>
    <row r="2724" spans="1:3" ht="20.25" customHeight="1">
      <c r="A2724" s="5" t="str">
        <f>"005617"</f>
        <v>005617</v>
      </c>
      <c r="B2724" s="6" t="s">
        <v>3399</v>
      </c>
      <c r="C2724" s="6" t="s">
        <v>18</v>
      </c>
    </row>
    <row r="2725" spans="1:3" ht="20.25" customHeight="1">
      <c r="A2725" s="5" t="str">
        <f>"005618"</f>
        <v>005618</v>
      </c>
      <c r="B2725" s="6" t="s">
        <v>3400</v>
      </c>
      <c r="C2725" s="6" t="s">
        <v>38</v>
      </c>
    </row>
    <row r="2726" spans="1:3" ht="20.25" customHeight="1">
      <c r="A2726" s="5" t="str">
        <f>"005619"</f>
        <v>005619</v>
      </c>
      <c r="B2726" s="6" t="s">
        <v>3401</v>
      </c>
      <c r="C2726" s="6" t="s">
        <v>150</v>
      </c>
    </row>
    <row r="2727" spans="1:3" ht="20.25" customHeight="1">
      <c r="A2727" s="5" t="str">
        <f>"005620"</f>
        <v>005620</v>
      </c>
      <c r="B2727" s="6" t="s">
        <v>3402</v>
      </c>
      <c r="C2727" s="6" t="s">
        <v>147</v>
      </c>
    </row>
    <row r="2728" spans="1:3" ht="20.25" customHeight="1">
      <c r="A2728" s="39" t="s">
        <v>3403</v>
      </c>
      <c r="B2728" s="39" t="s">
        <v>3404</v>
      </c>
      <c r="C2728" s="39" t="s">
        <v>112</v>
      </c>
    </row>
    <row r="2729" spans="1:3" ht="20.25" customHeight="1">
      <c r="A2729" s="28" t="s">
        <v>3405</v>
      </c>
      <c r="B2729" s="28" t="s">
        <v>3406</v>
      </c>
      <c r="C2729" s="28" t="s">
        <v>10</v>
      </c>
    </row>
    <row r="2730" spans="1:3" ht="20.25" customHeight="1">
      <c r="A2730" s="5" t="str">
        <f>"005628"</f>
        <v>005628</v>
      </c>
      <c r="B2730" s="6" t="s">
        <v>3407</v>
      </c>
      <c r="C2730" s="6" t="s">
        <v>290</v>
      </c>
    </row>
    <row r="2731" spans="1:3" ht="20.25" customHeight="1">
      <c r="A2731" s="5" t="str">
        <f>"005629"</f>
        <v>005629</v>
      </c>
      <c r="B2731" s="6" t="s">
        <v>3408</v>
      </c>
      <c r="C2731" s="6" t="s">
        <v>889</v>
      </c>
    </row>
    <row r="2732" spans="1:3" ht="20.25" customHeight="1">
      <c r="A2732" s="5" t="str">
        <f>"005630"</f>
        <v>005630</v>
      </c>
      <c r="B2732" s="6" t="s">
        <v>3409</v>
      </c>
      <c r="C2732" s="6" t="s">
        <v>147</v>
      </c>
    </row>
    <row r="2733" spans="1:3" ht="20.25" customHeight="1">
      <c r="A2733" s="39" t="s">
        <v>3410</v>
      </c>
      <c r="B2733" s="39" t="s">
        <v>3411</v>
      </c>
      <c r="C2733" s="39" t="s">
        <v>147</v>
      </c>
    </row>
    <row r="2734" spans="1:3" ht="20.25" customHeight="1">
      <c r="A2734" s="5" t="str">
        <f>"005638"</f>
        <v>005638</v>
      </c>
      <c r="B2734" s="6" t="s">
        <v>3412</v>
      </c>
      <c r="C2734" s="6" t="s">
        <v>40</v>
      </c>
    </row>
    <row r="2735" spans="1:3" ht="20.25" customHeight="1">
      <c r="A2735" s="5" t="str">
        <f>"005655"</f>
        <v>005655</v>
      </c>
      <c r="B2735" s="6" t="s">
        <v>3413</v>
      </c>
      <c r="C2735" s="6" t="s">
        <v>147</v>
      </c>
    </row>
    <row r="2736" spans="1:3" ht="20.25" customHeight="1">
      <c r="A2736" s="39" t="s">
        <v>3414</v>
      </c>
      <c r="B2736" s="39" t="s">
        <v>3415</v>
      </c>
      <c r="C2736" s="39" t="s">
        <v>241</v>
      </c>
    </row>
    <row r="2737" spans="1:3" ht="20.25" customHeight="1">
      <c r="A2737" s="39" t="s">
        <v>3416</v>
      </c>
      <c r="B2737" s="39" t="s">
        <v>3417</v>
      </c>
      <c r="C2737" s="39" t="s">
        <v>139</v>
      </c>
    </row>
    <row r="2738" spans="1:3" ht="20.25" customHeight="1">
      <c r="A2738" s="5" t="str">
        <f>"005659"</f>
        <v>005659</v>
      </c>
      <c r="B2738" s="6" t="s">
        <v>3418</v>
      </c>
      <c r="C2738" s="6" t="s">
        <v>934</v>
      </c>
    </row>
    <row r="2739" spans="1:3" ht="20.25" customHeight="1">
      <c r="A2739" s="39" t="s">
        <v>3419</v>
      </c>
      <c r="B2739" s="39" t="s">
        <v>3420</v>
      </c>
      <c r="C2739" s="39" t="s">
        <v>542</v>
      </c>
    </row>
    <row r="2740" spans="1:3" ht="20.25" customHeight="1">
      <c r="A2740" s="5" t="str">
        <f>"005661"</f>
        <v>005661</v>
      </c>
      <c r="B2740" s="6" t="s">
        <v>3421</v>
      </c>
      <c r="C2740" s="6" t="s">
        <v>340</v>
      </c>
    </row>
    <row r="2741" spans="1:3" ht="20.25" customHeight="1">
      <c r="A2741" s="5" t="str">
        <f>"005662"</f>
        <v>005662</v>
      </c>
      <c r="B2741" s="6" t="s">
        <v>3422</v>
      </c>
      <c r="C2741" s="6" t="s">
        <v>3423</v>
      </c>
    </row>
    <row r="2742" spans="1:3" ht="20.25" customHeight="1">
      <c r="A2742" s="5" t="str">
        <f>"005663"</f>
        <v>005663</v>
      </c>
      <c r="B2742" s="11" t="s">
        <v>3424</v>
      </c>
      <c r="C2742" s="6" t="s">
        <v>147</v>
      </c>
    </row>
    <row r="2743" spans="1:3" ht="20.25" customHeight="1">
      <c r="A2743" s="5" t="str">
        <f>"005665"</f>
        <v>005665</v>
      </c>
      <c r="B2743" s="6" t="s">
        <v>3425</v>
      </c>
      <c r="C2743" s="6" t="s">
        <v>2186</v>
      </c>
    </row>
    <row r="2744" spans="1:3" ht="20.25" customHeight="1">
      <c r="A2744" s="5" t="str">
        <f>"005666"</f>
        <v>005666</v>
      </c>
      <c r="B2744" s="6" t="s">
        <v>3426</v>
      </c>
      <c r="C2744" s="6" t="s">
        <v>38</v>
      </c>
    </row>
    <row r="2745" spans="1:3" ht="20.25" customHeight="1">
      <c r="A2745" s="80">
        <v>5668</v>
      </c>
      <c r="B2745" s="54" t="s">
        <v>3427</v>
      </c>
      <c r="C2745" s="54" t="s">
        <v>31</v>
      </c>
    </row>
    <row r="2746" spans="1:3" ht="20.25" customHeight="1">
      <c r="A2746" s="5" t="str">
        <f>"005669"</f>
        <v>005669</v>
      </c>
      <c r="B2746" s="6" t="s">
        <v>3428</v>
      </c>
      <c r="C2746" s="6" t="s">
        <v>452</v>
      </c>
    </row>
    <row r="2747" spans="1:3" ht="20.25" customHeight="1">
      <c r="A2747" s="5" t="str">
        <f>"005672"</f>
        <v>005672</v>
      </c>
      <c r="B2747" s="6" t="s">
        <v>3429</v>
      </c>
      <c r="C2747" s="6" t="s">
        <v>285</v>
      </c>
    </row>
    <row r="2748" spans="1:3" ht="20.25" customHeight="1">
      <c r="A2748" s="5" t="str">
        <f>"005676"</f>
        <v>005676</v>
      </c>
      <c r="B2748" s="6" t="s">
        <v>3430</v>
      </c>
      <c r="C2748" s="6" t="s">
        <v>94</v>
      </c>
    </row>
    <row r="2749" spans="1:3" ht="20.25" customHeight="1">
      <c r="A2749" s="5" t="str">
        <f>"005677"</f>
        <v>005677</v>
      </c>
      <c r="B2749" s="6" t="s">
        <v>3431</v>
      </c>
      <c r="C2749" s="6" t="s">
        <v>802</v>
      </c>
    </row>
    <row r="2750" spans="1:3" ht="20.25" customHeight="1">
      <c r="A2750" s="5" t="str">
        <f>"005678"</f>
        <v>005678</v>
      </c>
      <c r="B2750" s="6" t="s">
        <v>3432</v>
      </c>
      <c r="C2750" s="6" t="s">
        <v>3136</v>
      </c>
    </row>
    <row r="2751" spans="1:3" ht="20.25" customHeight="1">
      <c r="A2751" s="39" t="s">
        <v>3433</v>
      </c>
      <c r="B2751" s="39" t="s">
        <v>3434</v>
      </c>
      <c r="C2751" s="39" t="s">
        <v>665</v>
      </c>
    </row>
    <row r="2752" spans="1:3" ht="20.25" customHeight="1">
      <c r="A2752" s="5" t="str">
        <f>"005680"</f>
        <v>005680</v>
      </c>
      <c r="B2752" s="6" t="s">
        <v>3435</v>
      </c>
      <c r="C2752" s="6" t="s">
        <v>34</v>
      </c>
    </row>
    <row r="2753" spans="1:3" ht="20.25" customHeight="1">
      <c r="A2753" s="5" t="str">
        <f>"005681"</f>
        <v>005681</v>
      </c>
      <c r="B2753" s="6" t="s">
        <v>3436</v>
      </c>
      <c r="C2753" s="6" t="s">
        <v>128</v>
      </c>
    </row>
    <row r="2754" spans="1:3" ht="20.25" customHeight="1">
      <c r="A2754" s="39" t="s">
        <v>3437</v>
      </c>
      <c r="B2754" s="39" t="s">
        <v>3438</v>
      </c>
      <c r="C2754" s="39" t="s">
        <v>16</v>
      </c>
    </row>
    <row r="2755" spans="1:3" ht="20.25" customHeight="1">
      <c r="A2755" s="39" t="s">
        <v>3439</v>
      </c>
      <c r="B2755" s="39" t="s">
        <v>3440</v>
      </c>
      <c r="C2755" s="39" t="s">
        <v>811</v>
      </c>
    </row>
    <row r="2756" spans="1:3" ht="20.25" customHeight="1">
      <c r="A2756" s="39" t="s">
        <v>3441</v>
      </c>
      <c r="B2756" s="39" t="s">
        <v>3442</v>
      </c>
      <c r="C2756" s="39" t="s">
        <v>8</v>
      </c>
    </row>
    <row r="2757" spans="1:3" ht="20.25" customHeight="1">
      <c r="A2757" s="5" t="str">
        <f>"005688"</f>
        <v>005688</v>
      </c>
      <c r="B2757" s="6" t="s">
        <v>3443</v>
      </c>
      <c r="C2757" s="6" t="s">
        <v>128</v>
      </c>
    </row>
    <row r="2758" spans="1:3" ht="20.25" customHeight="1">
      <c r="A2758" s="5" t="str">
        <f>"005689"</f>
        <v>005689</v>
      </c>
      <c r="B2758" s="6" t="s">
        <v>3444</v>
      </c>
      <c r="C2758" s="6" t="s">
        <v>107</v>
      </c>
    </row>
    <row r="2759" spans="1:3" ht="20.25" customHeight="1">
      <c r="A2759" s="5" t="str">
        <f>"005690"</f>
        <v>005690</v>
      </c>
      <c r="B2759" s="6" t="s">
        <v>3445</v>
      </c>
      <c r="C2759" s="6" t="s">
        <v>1037</v>
      </c>
    </row>
    <row r="2760" spans="1:3" ht="20.25" customHeight="1">
      <c r="A2760" s="5" t="str">
        <f>"005691"</f>
        <v>005691</v>
      </c>
      <c r="B2760" s="6" t="s">
        <v>3446</v>
      </c>
      <c r="C2760" s="6" t="s">
        <v>317</v>
      </c>
    </row>
    <row r="2761" spans="1:3" ht="20.25" customHeight="1">
      <c r="A2761" s="5" t="str">
        <f>"005692"</f>
        <v>005692</v>
      </c>
      <c r="B2761" s="6" t="s">
        <v>3447</v>
      </c>
      <c r="C2761" s="6" t="s">
        <v>34</v>
      </c>
    </row>
    <row r="2762" spans="1:3" ht="20.25" customHeight="1">
      <c r="A2762" s="5" t="str">
        <f>"005696"</f>
        <v>005696</v>
      </c>
      <c r="B2762" s="6" t="s">
        <v>3448</v>
      </c>
      <c r="C2762" s="6" t="s">
        <v>167</v>
      </c>
    </row>
    <row r="2763" spans="1:3" ht="20.25" customHeight="1">
      <c r="A2763" s="5" t="str">
        <f>"005697"</f>
        <v>005697</v>
      </c>
      <c r="B2763" s="6" t="s">
        <v>3449</v>
      </c>
      <c r="C2763" s="6" t="s">
        <v>317</v>
      </c>
    </row>
    <row r="2764" spans="1:3" ht="20.25" customHeight="1">
      <c r="A2764" s="39" t="s">
        <v>3450</v>
      </c>
      <c r="B2764" s="39" t="s">
        <v>3451</v>
      </c>
      <c r="C2764" s="39" t="s">
        <v>38</v>
      </c>
    </row>
    <row r="2765" spans="1:3" ht="20.25" customHeight="1">
      <c r="A2765" s="10">
        <v>5699</v>
      </c>
      <c r="B2765" s="11" t="s">
        <v>3452</v>
      </c>
      <c r="C2765" s="11" t="s">
        <v>10</v>
      </c>
    </row>
    <row r="2766" spans="1:3" ht="20.25" customHeight="1">
      <c r="A2766" s="10">
        <v>5700</v>
      </c>
      <c r="B2766" s="11" t="s">
        <v>3453</v>
      </c>
      <c r="C2766" s="11" t="s">
        <v>36</v>
      </c>
    </row>
    <row r="2767" spans="1:3" ht="20.25" customHeight="1">
      <c r="A2767" s="5" t="str">
        <f>"005702"</f>
        <v>005702</v>
      </c>
      <c r="B2767" s="6" t="s">
        <v>3454</v>
      </c>
      <c r="C2767" s="6" t="s">
        <v>10</v>
      </c>
    </row>
    <row r="2768" spans="1:3" ht="20.25" customHeight="1">
      <c r="A2768" s="5" t="str">
        <f>"005706"</f>
        <v>005706</v>
      </c>
      <c r="B2768" s="6" t="s">
        <v>3455</v>
      </c>
      <c r="C2768" s="6" t="s">
        <v>38</v>
      </c>
    </row>
    <row r="2769" spans="1:3" ht="20.25" customHeight="1">
      <c r="A2769" s="5" t="str">
        <f>"005707"</f>
        <v>005707</v>
      </c>
      <c r="B2769" s="6" t="s">
        <v>3456</v>
      </c>
      <c r="C2769" s="6" t="s">
        <v>38</v>
      </c>
    </row>
    <row r="2770" spans="1:3" ht="20.25" customHeight="1">
      <c r="A2770" s="5" t="str">
        <f>"005708"</f>
        <v>005708</v>
      </c>
      <c r="B2770" s="11" t="s">
        <v>3457</v>
      </c>
      <c r="C2770" s="6" t="s">
        <v>38</v>
      </c>
    </row>
    <row r="2771" spans="1:3" ht="20.25" customHeight="1">
      <c r="A2771" s="5" t="str">
        <f>"005709"</f>
        <v>005709</v>
      </c>
      <c r="B2771" s="6" t="s">
        <v>3458</v>
      </c>
      <c r="C2771" s="6" t="s">
        <v>38</v>
      </c>
    </row>
    <row r="2772" spans="1:3" ht="20.25" customHeight="1">
      <c r="A2772" s="5" t="str">
        <f>"005716"</f>
        <v>005716</v>
      </c>
      <c r="B2772" s="6" t="s">
        <v>3459</v>
      </c>
      <c r="C2772" s="6" t="s">
        <v>38</v>
      </c>
    </row>
    <row r="2773" spans="1:3" ht="20.25" customHeight="1">
      <c r="A2773" s="5" t="str">
        <f>"005717"</f>
        <v>005717</v>
      </c>
      <c r="B2773" s="6" t="s">
        <v>3460</v>
      </c>
      <c r="C2773" s="6" t="s">
        <v>10</v>
      </c>
    </row>
    <row r="2774" spans="1:3" ht="20.25" customHeight="1">
      <c r="A2774" s="39" t="s">
        <v>3461</v>
      </c>
      <c r="B2774" s="39" t="s">
        <v>3462</v>
      </c>
      <c r="C2774" s="39" t="s">
        <v>38</v>
      </c>
    </row>
    <row r="2775" spans="1:3" ht="20.25" customHeight="1">
      <c r="A2775" s="5" t="str">
        <f>"005719"</f>
        <v>005719</v>
      </c>
      <c r="B2775" s="6" t="s">
        <v>3463</v>
      </c>
      <c r="C2775" s="6" t="s">
        <v>3464</v>
      </c>
    </row>
    <row r="2776" spans="1:3" ht="20.25" customHeight="1">
      <c r="A2776" s="28" t="s">
        <v>3465</v>
      </c>
      <c r="B2776" s="28" t="s">
        <v>3466</v>
      </c>
      <c r="C2776" s="28" t="s">
        <v>646</v>
      </c>
    </row>
    <row r="2777" spans="1:3" ht="20.25" customHeight="1">
      <c r="A2777" s="5" t="str">
        <f>"005726"</f>
        <v>005726</v>
      </c>
      <c r="B2777" s="6" t="s">
        <v>3467</v>
      </c>
      <c r="C2777" s="6" t="s">
        <v>91</v>
      </c>
    </row>
    <row r="2778" spans="1:3" ht="20.25" customHeight="1">
      <c r="A2778" s="5" t="str">
        <f>"005728"</f>
        <v>005728</v>
      </c>
      <c r="B2778" s="6" t="s">
        <v>3468</v>
      </c>
      <c r="C2778" s="6" t="s">
        <v>2528</v>
      </c>
    </row>
    <row r="2779" spans="1:3" ht="20.25" customHeight="1">
      <c r="A2779" s="39" t="s">
        <v>3469</v>
      </c>
      <c r="B2779" s="39" t="s">
        <v>3470</v>
      </c>
      <c r="C2779" s="39" t="s">
        <v>376</v>
      </c>
    </row>
    <row r="2780" spans="1:3" ht="20.25" customHeight="1">
      <c r="A2780" s="10">
        <v>5735</v>
      </c>
      <c r="B2780" s="11" t="s">
        <v>3471</v>
      </c>
      <c r="C2780" s="11" t="s">
        <v>169</v>
      </c>
    </row>
    <row r="2781" spans="1:3" ht="20.25" customHeight="1">
      <c r="A2781" s="5" t="str">
        <f>"005738"</f>
        <v>005738</v>
      </c>
      <c r="B2781" s="6" t="s">
        <v>3472</v>
      </c>
      <c r="C2781" s="6" t="s">
        <v>10</v>
      </c>
    </row>
    <row r="2782" spans="1:3" ht="20.25" customHeight="1">
      <c r="A2782" s="5" t="str">
        <f>"005739"</f>
        <v>005739</v>
      </c>
      <c r="B2782" s="6" t="s">
        <v>3473</v>
      </c>
      <c r="C2782" s="6" t="s">
        <v>169</v>
      </c>
    </row>
    <row r="2783" spans="1:3" ht="20.25" customHeight="1">
      <c r="A2783" s="5" t="str">
        <f>"005750"</f>
        <v>005750</v>
      </c>
      <c r="B2783" s="6" t="s">
        <v>3474</v>
      </c>
      <c r="C2783" s="6" t="s">
        <v>121</v>
      </c>
    </row>
    <row r="2784" spans="1:3" ht="20.25" customHeight="1">
      <c r="A2784" s="39" t="s">
        <v>3475</v>
      </c>
      <c r="B2784" s="39" t="s">
        <v>3476</v>
      </c>
      <c r="C2784" s="39" t="s">
        <v>1321</v>
      </c>
    </row>
    <row r="2785" spans="1:3" ht="20.25" customHeight="1">
      <c r="A2785" s="5" t="str">
        <f>"005757"</f>
        <v>005757</v>
      </c>
      <c r="B2785" s="6" t="s">
        <v>3477</v>
      </c>
      <c r="C2785" s="6" t="s">
        <v>241</v>
      </c>
    </row>
    <row r="2786" spans="1:3" ht="20.25" customHeight="1">
      <c r="A2786" s="39" t="s">
        <v>3478</v>
      </c>
      <c r="B2786" s="39" t="s">
        <v>3479</v>
      </c>
      <c r="C2786" s="39" t="s">
        <v>244</v>
      </c>
    </row>
    <row r="2787" spans="1:3" ht="20.25" customHeight="1">
      <c r="A2787" s="10">
        <v>5759</v>
      </c>
      <c r="B2787" s="11" t="s">
        <v>3480</v>
      </c>
      <c r="C2787" s="11" t="s">
        <v>48</v>
      </c>
    </row>
    <row r="2788" spans="1:3" ht="20.25" customHeight="1">
      <c r="A2788" s="5" t="str">
        <f>"005760"</f>
        <v>005760</v>
      </c>
      <c r="B2788" s="6" t="s">
        <v>3481</v>
      </c>
      <c r="C2788" s="6" t="s">
        <v>370</v>
      </c>
    </row>
    <row r="2789" spans="1:3" ht="20.25" customHeight="1">
      <c r="A2789" s="5" t="str">
        <f>"005762"</f>
        <v>005762</v>
      </c>
      <c r="B2789" s="6" t="s">
        <v>3482</v>
      </c>
      <c r="C2789" s="6" t="s">
        <v>494</v>
      </c>
    </row>
    <row r="2790" spans="1:3" ht="20.25" customHeight="1">
      <c r="A2790" s="39" t="s">
        <v>3483</v>
      </c>
      <c r="B2790" s="39" t="s">
        <v>3484</v>
      </c>
      <c r="C2790" s="39" t="s">
        <v>610</v>
      </c>
    </row>
    <row r="2791" spans="1:3" ht="20.25" customHeight="1">
      <c r="A2791" s="5" t="str">
        <f>"005767"</f>
        <v>005767</v>
      </c>
      <c r="B2791" s="6" t="s">
        <v>3485</v>
      </c>
      <c r="C2791" s="6" t="s">
        <v>159</v>
      </c>
    </row>
    <row r="2792" spans="1:3" ht="20.25" customHeight="1">
      <c r="A2792" s="39" t="s">
        <v>3486</v>
      </c>
      <c r="B2792" s="39" t="s">
        <v>3487</v>
      </c>
      <c r="C2792" s="39" t="s">
        <v>3488</v>
      </c>
    </row>
    <row r="2793" spans="1:3" ht="20.25" customHeight="1">
      <c r="A2793" s="39" t="s">
        <v>3489</v>
      </c>
      <c r="B2793" s="39" t="s">
        <v>3490</v>
      </c>
      <c r="C2793" s="39" t="s">
        <v>232</v>
      </c>
    </row>
    <row r="2794" spans="1:3" ht="20.25" customHeight="1">
      <c r="A2794" s="28" t="s">
        <v>3491</v>
      </c>
      <c r="B2794" s="28" t="s">
        <v>3492</v>
      </c>
      <c r="C2794" s="28" t="s">
        <v>147</v>
      </c>
    </row>
    <row r="2795" spans="1:3" ht="20.25" customHeight="1">
      <c r="A2795" s="5" t="str">
        <f>"005776"</f>
        <v>005776</v>
      </c>
      <c r="B2795" s="6" t="s">
        <v>3493</v>
      </c>
      <c r="C2795" s="6" t="s">
        <v>277</v>
      </c>
    </row>
    <row r="2796" spans="1:3" ht="20.25" customHeight="1">
      <c r="A2796" s="5" t="str">
        <f>"005777"</f>
        <v>005777</v>
      </c>
      <c r="B2796" s="6" t="s">
        <v>3494</v>
      </c>
      <c r="C2796" s="6" t="s">
        <v>10</v>
      </c>
    </row>
    <row r="2797" spans="1:3" ht="20.25" customHeight="1">
      <c r="A2797" s="5" t="str">
        <f>"005778"</f>
        <v>005778</v>
      </c>
      <c r="B2797" s="6" t="s">
        <v>3495</v>
      </c>
      <c r="C2797" s="6" t="s">
        <v>69</v>
      </c>
    </row>
    <row r="2798" spans="1:3" ht="20.25" customHeight="1">
      <c r="A2798" s="5" t="str">
        <f>"005779"</f>
        <v>005779</v>
      </c>
      <c r="B2798" s="6" t="s">
        <v>3496</v>
      </c>
      <c r="C2798" s="6" t="s">
        <v>187</v>
      </c>
    </row>
    <row r="2799" spans="1:3" ht="20.25" customHeight="1">
      <c r="A2799" s="39" t="s">
        <v>3497</v>
      </c>
      <c r="B2799" s="39" t="s">
        <v>3498</v>
      </c>
      <c r="C2799" s="39" t="s">
        <v>128</v>
      </c>
    </row>
    <row r="2800" spans="1:3" ht="20.25" customHeight="1">
      <c r="A2800" s="5" t="str">
        <f>"005782"</f>
        <v>005782</v>
      </c>
      <c r="B2800" s="6" t="s">
        <v>3499</v>
      </c>
      <c r="C2800" s="6" t="s">
        <v>1732</v>
      </c>
    </row>
    <row r="2801" spans="1:3" ht="20.25" customHeight="1">
      <c r="A2801" s="28" t="s">
        <v>3500</v>
      </c>
      <c r="B2801" s="28" t="s">
        <v>3501</v>
      </c>
      <c r="C2801" s="28" t="s">
        <v>415</v>
      </c>
    </row>
    <row r="2802" spans="1:3" ht="20.25" customHeight="1">
      <c r="A2802" s="39" t="s">
        <v>3502</v>
      </c>
      <c r="B2802" s="39" t="s">
        <v>3503</v>
      </c>
      <c r="C2802" s="39" t="s">
        <v>128</v>
      </c>
    </row>
    <row r="2803" spans="1:3" ht="20.25" customHeight="1">
      <c r="A2803" s="5" t="str">
        <f>"005786"</f>
        <v>005786</v>
      </c>
      <c r="B2803" s="6" t="s">
        <v>3504</v>
      </c>
      <c r="C2803" s="11" t="s">
        <v>3505</v>
      </c>
    </row>
    <row r="2804" spans="1:3" ht="20.25" customHeight="1">
      <c r="A2804" s="28" t="s">
        <v>3506</v>
      </c>
      <c r="B2804" s="28" t="s">
        <v>3507</v>
      </c>
      <c r="C2804" s="28" t="s">
        <v>317</v>
      </c>
    </row>
    <row r="2805" spans="1:3" ht="20.25" customHeight="1">
      <c r="A2805" s="5" t="str">
        <f>"005788"</f>
        <v>005788</v>
      </c>
      <c r="B2805" s="6" t="s">
        <v>3508</v>
      </c>
      <c r="C2805" s="6" t="s">
        <v>128</v>
      </c>
    </row>
    <row r="2806" spans="1:3" ht="20.25" customHeight="1">
      <c r="A2806" s="81">
        <v>5789</v>
      </c>
      <c r="B2806" s="82" t="s">
        <v>3509</v>
      </c>
      <c r="C2806" s="39" t="s">
        <v>112</v>
      </c>
    </row>
    <row r="2807" spans="1:3" ht="20.25" customHeight="1">
      <c r="A2807" s="28" t="s">
        <v>3510</v>
      </c>
      <c r="B2807" s="28" t="s">
        <v>3511</v>
      </c>
      <c r="C2807" s="28" t="s">
        <v>1159</v>
      </c>
    </row>
    <row r="2808" spans="1:3" ht="20.25" customHeight="1">
      <c r="A2808" s="5" t="str">
        <f>"005796"</f>
        <v>005796</v>
      </c>
      <c r="B2808" s="6" t="s">
        <v>3512</v>
      </c>
      <c r="C2808" s="6" t="s">
        <v>10</v>
      </c>
    </row>
    <row r="2809" spans="1:3" ht="20.25" customHeight="1">
      <c r="A2809" s="39" t="s">
        <v>3513</v>
      </c>
      <c r="B2809" s="39" t="s">
        <v>3514</v>
      </c>
      <c r="C2809" s="39" t="s">
        <v>261</v>
      </c>
    </row>
    <row r="2810" spans="1:3" ht="20.25" customHeight="1">
      <c r="A2810" s="5" t="str">
        <f>"005798"</f>
        <v>005798</v>
      </c>
      <c r="B2810" s="6" t="s">
        <v>3515</v>
      </c>
      <c r="C2810" s="6" t="s">
        <v>121</v>
      </c>
    </row>
    <row r="2811" spans="1:3" ht="20.25" customHeight="1">
      <c r="A2811" s="39" t="s">
        <v>3516</v>
      </c>
      <c r="B2811" s="39" t="s">
        <v>3517</v>
      </c>
      <c r="C2811" s="39" t="s">
        <v>665</v>
      </c>
    </row>
    <row r="2812" spans="1:3" ht="20.25" customHeight="1">
      <c r="A2812" s="5" t="str">
        <f>"005800"</f>
        <v>005800</v>
      </c>
      <c r="B2812" s="6" t="s">
        <v>3518</v>
      </c>
      <c r="C2812" s="6" t="s">
        <v>317</v>
      </c>
    </row>
    <row r="2813" spans="1:3" ht="20.25" customHeight="1">
      <c r="A2813" s="28" t="s">
        <v>3519</v>
      </c>
      <c r="B2813" s="28" t="s">
        <v>3520</v>
      </c>
      <c r="C2813" s="28" t="s">
        <v>147</v>
      </c>
    </row>
    <row r="2814" spans="1:3" ht="20.25" customHeight="1">
      <c r="A2814" s="5" t="str">
        <f>"005806"</f>
        <v>005806</v>
      </c>
      <c r="B2814" s="6" t="s">
        <v>3521</v>
      </c>
      <c r="C2814" s="6" t="s">
        <v>77</v>
      </c>
    </row>
    <row r="2815" spans="1:3" ht="20.25" customHeight="1">
      <c r="A2815" s="28" t="s">
        <v>3522</v>
      </c>
      <c r="B2815" s="28" t="s">
        <v>3523</v>
      </c>
      <c r="C2815" s="28" t="s">
        <v>303</v>
      </c>
    </row>
    <row r="2816" spans="1:3" ht="20.25" customHeight="1">
      <c r="A2816" s="5" t="str">
        <f>"005809"</f>
        <v>005809</v>
      </c>
      <c r="B2816" s="6" t="s">
        <v>3524</v>
      </c>
      <c r="C2816" s="6" t="s">
        <v>1321</v>
      </c>
    </row>
    <row r="2817" spans="1:3" ht="20.25" customHeight="1">
      <c r="A2817" s="5" t="str">
        <f>"005810"</f>
        <v>005810</v>
      </c>
      <c r="B2817" s="6" t="s">
        <v>3525</v>
      </c>
      <c r="C2817" s="6" t="s">
        <v>321</v>
      </c>
    </row>
    <row r="2818" spans="1:3" ht="20.25" customHeight="1">
      <c r="A2818" s="5" t="str">
        <f>"005811"</f>
        <v>005811</v>
      </c>
      <c r="B2818" s="6" t="s">
        <v>3526</v>
      </c>
      <c r="C2818" s="6" t="s">
        <v>142</v>
      </c>
    </row>
    <row r="2819" spans="1:3" ht="20.25" customHeight="1">
      <c r="A2819" s="5" t="str">
        <f>"005816"</f>
        <v>005816</v>
      </c>
      <c r="B2819" s="11" t="s">
        <v>3527</v>
      </c>
      <c r="C2819" s="6" t="s">
        <v>72</v>
      </c>
    </row>
    <row r="2820" spans="1:3" ht="20.25" customHeight="1">
      <c r="A2820" s="5" t="str">
        <f>"005817"</f>
        <v>005817</v>
      </c>
      <c r="B2820" s="6" t="s">
        <v>3528</v>
      </c>
      <c r="C2820" s="6" t="s">
        <v>412</v>
      </c>
    </row>
    <row r="2821" spans="1:3" ht="20.25" customHeight="1">
      <c r="A2821" s="39" t="s">
        <v>3529</v>
      </c>
      <c r="B2821" s="39" t="s">
        <v>3530</v>
      </c>
      <c r="C2821" s="39" t="s">
        <v>215</v>
      </c>
    </row>
    <row r="2822" spans="1:3" ht="20.25" customHeight="1">
      <c r="A2822" s="5" t="str">
        <f>"005819"</f>
        <v>005819</v>
      </c>
      <c r="B2822" s="6" t="s">
        <v>3531</v>
      </c>
      <c r="C2822" s="6" t="s">
        <v>208</v>
      </c>
    </row>
    <row r="2823" spans="1:3" ht="20.25" customHeight="1">
      <c r="A2823" s="5" t="str">
        <f>"005820"</f>
        <v>005820</v>
      </c>
      <c r="B2823" s="6" t="s">
        <v>3532</v>
      </c>
      <c r="C2823" s="6" t="s">
        <v>48</v>
      </c>
    </row>
    <row r="2824" spans="1:3" ht="20.25" customHeight="1">
      <c r="A2824" s="39" t="s">
        <v>3533</v>
      </c>
      <c r="B2824" s="39" t="s">
        <v>3534</v>
      </c>
      <c r="C2824" s="39" t="s">
        <v>77</v>
      </c>
    </row>
    <row r="2825" spans="1:3" ht="20.25" customHeight="1">
      <c r="A2825" s="39" t="s">
        <v>3535</v>
      </c>
      <c r="B2825" s="39" t="s">
        <v>3536</v>
      </c>
      <c r="C2825" s="39" t="s">
        <v>10</v>
      </c>
    </row>
    <row r="2826" spans="1:3" ht="20.25" customHeight="1">
      <c r="A2826" s="39" t="s">
        <v>3537</v>
      </c>
      <c r="B2826" s="39" t="s">
        <v>3538</v>
      </c>
      <c r="C2826" s="39" t="s">
        <v>303</v>
      </c>
    </row>
    <row r="2827" spans="1:3" ht="20.25" customHeight="1">
      <c r="A2827" s="28" t="s">
        <v>3539</v>
      </c>
      <c r="B2827" s="28" t="s">
        <v>3540</v>
      </c>
      <c r="C2827" s="28" t="s">
        <v>56</v>
      </c>
    </row>
    <row r="2828" spans="1:3" ht="20.25" customHeight="1">
      <c r="A2828" s="39" t="s">
        <v>3541</v>
      </c>
      <c r="B2828" s="11" t="s">
        <v>3542</v>
      </c>
      <c r="C2828" s="39" t="s">
        <v>376</v>
      </c>
    </row>
    <row r="2829" spans="1:3" ht="20.25" customHeight="1">
      <c r="A2829" s="5" t="str">
        <f>"005838"</f>
        <v>005838</v>
      </c>
      <c r="B2829" s="6" t="s">
        <v>3543</v>
      </c>
      <c r="C2829" s="6" t="s">
        <v>285</v>
      </c>
    </row>
    <row r="2830" spans="1:3" ht="20.25" customHeight="1">
      <c r="A2830" s="5" t="str">
        <f>"005846"</f>
        <v>005846</v>
      </c>
      <c r="B2830" s="6" t="s">
        <v>3544</v>
      </c>
      <c r="C2830" s="6" t="s">
        <v>40</v>
      </c>
    </row>
    <row r="2831" spans="1:3" ht="20.25" customHeight="1">
      <c r="A2831" s="5" t="str">
        <f>"005850"</f>
        <v>005850</v>
      </c>
      <c r="B2831" s="6" t="s">
        <v>3545</v>
      </c>
      <c r="C2831" s="6" t="s">
        <v>238</v>
      </c>
    </row>
    <row r="2832" spans="1:3" ht="20.25" customHeight="1">
      <c r="A2832" s="10">
        <v>5851</v>
      </c>
      <c r="B2832" s="11" t="s">
        <v>3546</v>
      </c>
      <c r="C2832" s="11" t="s">
        <v>343</v>
      </c>
    </row>
    <row r="2833" spans="1:3" ht="20.25" customHeight="1">
      <c r="A2833" s="39" t="s">
        <v>3547</v>
      </c>
      <c r="B2833" s="39" t="s">
        <v>3548</v>
      </c>
      <c r="C2833" s="39" t="s">
        <v>3549</v>
      </c>
    </row>
    <row r="2834" spans="1:3" ht="20.25" customHeight="1">
      <c r="A2834" s="5" t="str">
        <f>"005858"</f>
        <v>005858</v>
      </c>
      <c r="B2834" s="6" t="s">
        <v>3550</v>
      </c>
      <c r="C2834" s="6" t="s">
        <v>333</v>
      </c>
    </row>
    <row r="2835" spans="1:3" ht="20.25" customHeight="1">
      <c r="A2835" s="39" t="s">
        <v>3551</v>
      </c>
      <c r="B2835" s="39" t="s">
        <v>3552</v>
      </c>
      <c r="C2835" s="39" t="s">
        <v>3549</v>
      </c>
    </row>
    <row r="2836" spans="1:3" ht="20.25" customHeight="1">
      <c r="A2836" s="5" t="str">
        <f>"005860"</f>
        <v>005860</v>
      </c>
      <c r="B2836" s="6" t="s">
        <v>3553</v>
      </c>
      <c r="C2836" s="6" t="s">
        <v>408</v>
      </c>
    </row>
    <row r="2837" spans="1:3" ht="20.25" customHeight="1">
      <c r="A2837" s="5" t="str">
        <f>"005861"</f>
        <v>005861</v>
      </c>
      <c r="B2837" s="6" t="s">
        <v>3554</v>
      </c>
      <c r="C2837" s="6" t="s">
        <v>3555</v>
      </c>
    </row>
    <row r="2838" spans="1:3" ht="20.25" customHeight="1">
      <c r="A2838" s="5" t="str">
        <f>"005862"</f>
        <v>005862</v>
      </c>
      <c r="B2838" s="6" t="s">
        <v>3556</v>
      </c>
      <c r="C2838" s="6" t="s">
        <v>36</v>
      </c>
    </row>
    <row r="2839" spans="1:3" ht="20.25" customHeight="1">
      <c r="A2839" s="5" t="str">
        <f>"005865"</f>
        <v>005865</v>
      </c>
      <c r="B2839" s="6" t="s">
        <v>3557</v>
      </c>
      <c r="C2839" s="6" t="s">
        <v>31</v>
      </c>
    </row>
    <row r="2840" spans="1:3" ht="20.25" customHeight="1">
      <c r="A2840" s="5" t="str">
        <f>"005866"</f>
        <v>005866</v>
      </c>
      <c r="B2840" s="6" t="s">
        <v>3558</v>
      </c>
      <c r="C2840" s="6" t="s">
        <v>1668</v>
      </c>
    </row>
    <row r="2841" spans="1:3" ht="20.25" customHeight="1">
      <c r="A2841" s="5" t="str">
        <f>"005867"</f>
        <v>005867</v>
      </c>
      <c r="B2841" s="6" t="s">
        <v>3559</v>
      </c>
      <c r="C2841" s="6" t="s">
        <v>94</v>
      </c>
    </row>
    <row r="2842" spans="1:3" ht="20.25" customHeight="1">
      <c r="A2842" s="5" t="str">
        <f>"005868"</f>
        <v>005868</v>
      </c>
      <c r="B2842" s="6" t="s">
        <v>3560</v>
      </c>
      <c r="C2842" s="6" t="s">
        <v>8</v>
      </c>
    </row>
    <row r="2843" spans="1:3" ht="20.25" customHeight="1">
      <c r="A2843" s="15">
        <v>5869</v>
      </c>
      <c r="B2843" s="16" t="s">
        <v>3561</v>
      </c>
      <c r="C2843" s="16" t="s">
        <v>3562</v>
      </c>
    </row>
    <row r="2844" spans="1:3" ht="20.25" customHeight="1">
      <c r="A2844" s="5" t="str">
        <f>"005872"</f>
        <v>005872</v>
      </c>
      <c r="B2844" s="6" t="s">
        <v>3563</v>
      </c>
      <c r="C2844" s="6" t="s">
        <v>287</v>
      </c>
    </row>
    <row r="2845" spans="1:3" ht="20.25" customHeight="1">
      <c r="A2845" s="15">
        <v>5875</v>
      </c>
      <c r="B2845" s="16" t="s">
        <v>3564</v>
      </c>
      <c r="C2845" s="16" t="s">
        <v>287</v>
      </c>
    </row>
    <row r="2846" spans="1:3" ht="20.25" customHeight="1">
      <c r="A2846" s="5" t="str">
        <f>"005876"</f>
        <v>005876</v>
      </c>
      <c r="B2846" s="6" t="s">
        <v>3565</v>
      </c>
      <c r="C2846" s="6" t="s">
        <v>877</v>
      </c>
    </row>
    <row r="2847" spans="1:3" ht="20.25" customHeight="1">
      <c r="A2847" s="10">
        <v>5877</v>
      </c>
      <c r="B2847" s="11" t="s">
        <v>3566</v>
      </c>
      <c r="C2847" s="11" t="s">
        <v>10</v>
      </c>
    </row>
    <row r="2848" spans="1:3" ht="20.25" customHeight="1">
      <c r="A2848" s="5" t="str">
        <f>"005878"</f>
        <v>005878</v>
      </c>
      <c r="B2848" s="6" t="s">
        <v>3567</v>
      </c>
      <c r="C2848" s="6" t="s">
        <v>34</v>
      </c>
    </row>
    <row r="2849" spans="1:3" ht="20.25" customHeight="1">
      <c r="A2849" s="5" t="str">
        <f>"005879"</f>
        <v>005879</v>
      </c>
      <c r="B2849" s="6" t="s">
        <v>3568</v>
      </c>
      <c r="C2849" s="6" t="s">
        <v>107</v>
      </c>
    </row>
    <row r="2850" spans="1:3" ht="20.25" customHeight="1">
      <c r="A2850" s="28" t="s">
        <v>3569</v>
      </c>
      <c r="B2850" s="28" t="s">
        <v>3570</v>
      </c>
      <c r="C2850" s="28" t="s">
        <v>1321</v>
      </c>
    </row>
    <row r="2851" spans="1:3" ht="20.25" customHeight="1">
      <c r="A2851" s="5" t="str">
        <f>"005881"</f>
        <v>005881</v>
      </c>
      <c r="B2851" s="6" t="s">
        <v>3571</v>
      </c>
      <c r="C2851" s="6" t="s">
        <v>38</v>
      </c>
    </row>
    <row r="2852" spans="1:3" ht="20.25" customHeight="1">
      <c r="A2852" s="28" t="s">
        <v>3572</v>
      </c>
      <c r="B2852" s="28" t="s">
        <v>3573</v>
      </c>
      <c r="C2852" s="28" t="s">
        <v>285</v>
      </c>
    </row>
    <row r="2853" spans="1:3" ht="20.25" customHeight="1">
      <c r="A2853" s="10">
        <v>5883</v>
      </c>
      <c r="B2853" s="11" t="s">
        <v>3574</v>
      </c>
      <c r="C2853" s="11" t="s">
        <v>10</v>
      </c>
    </row>
    <row r="2854" spans="1:3" ht="20.25" customHeight="1">
      <c r="A2854" s="5" t="str">
        <f>"005885"</f>
        <v>005885</v>
      </c>
      <c r="B2854" s="6" t="s">
        <v>3575</v>
      </c>
      <c r="C2854" s="6" t="s">
        <v>8</v>
      </c>
    </row>
    <row r="2855" spans="1:3" ht="20.25" customHeight="1">
      <c r="A2855" s="5" t="str">
        <f>"005886"</f>
        <v>005886</v>
      </c>
      <c r="B2855" s="6" t="s">
        <v>3576</v>
      </c>
      <c r="C2855" s="6" t="s">
        <v>48</v>
      </c>
    </row>
    <row r="2856" spans="1:3" ht="20.25" customHeight="1">
      <c r="A2856" s="5" t="str">
        <f>"005887"</f>
        <v>005887</v>
      </c>
      <c r="B2856" s="6" t="s">
        <v>3577</v>
      </c>
      <c r="C2856" s="6" t="s">
        <v>3578</v>
      </c>
    </row>
    <row r="2857" spans="1:3" ht="20.25" customHeight="1">
      <c r="A2857" s="5" t="str">
        <f>"005888"</f>
        <v>005888</v>
      </c>
      <c r="B2857" s="6" t="s">
        <v>3579</v>
      </c>
      <c r="C2857" s="6" t="s">
        <v>431</v>
      </c>
    </row>
    <row r="2858" spans="1:3" ht="20.25" customHeight="1">
      <c r="A2858" s="5" t="str">
        <f>"005889"</f>
        <v>005889</v>
      </c>
      <c r="B2858" s="6" t="s">
        <v>3580</v>
      </c>
      <c r="C2858" s="6" t="s">
        <v>150</v>
      </c>
    </row>
    <row r="2859" spans="1:3" ht="20.25" customHeight="1">
      <c r="A2859" s="5" t="str">
        <f>"005892"</f>
        <v>005892</v>
      </c>
      <c r="B2859" s="6" t="s">
        <v>3581</v>
      </c>
      <c r="C2859" s="6" t="s">
        <v>31</v>
      </c>
    </row>
    <row r="2860" spans="1:3" ht="20.25" customHeight="1">
      <c r="A2860" s="5" t="str">
        <f>"005896"</f>
        <v>005896</v>
      </c>
      <c r="B2860" s="6" t="s">
        <v>3582</v>
      </c>
      <c r="C2860" s="6" t="s">
        <v>38</v>
      </c>
    </row>
    <row r="2861" spans="1:3" ht="20.25" customHeight="1">
      <c r="A2861" s="5" t="str">
        <f>"005897"</f>
        <v>005897</v>
      </c>
      <c r="B2861" s="6" t="s">
        <v>3583</v>
      </c>
      <c r="C2861" s="6" t="s">
        <v>31</v>
      </c>
    </row>
    <row r="2862" spans="1:3" ht="20.25" customHeight="1">
      <c r="A2862" s="5" t="str">
        <f>"005898"</f>
        <v>005898</v>
      </c>
      <c r="B2862" s="6" t="s">
        <v>3584</v>
      </c>
      <c r="C2862" s="6" t="s">
        <v>139</v>
      </c>
    </row>
    <row r="2863" spans="1:3" ht="20.25" customHeight="1">
      <c r="A2863" s="28" t="s">
        <v>3585</v>
      </c>
      <c r="B2863" s="28" t="s">
        <v>3586</v>
      </c>
      <c r="C2863" s="28" t="s">
        <v>290</v>
      </c>
    </row>
    <row r="2864" spans="1:3" ht="20.25" customHeight="1">
      <c r="A2864" s="5" t="str">
        <f>"005900"</f>
        <v>005900</v>
      </c>
      <c r="B2864" s="6" t="s">
        <v>3587</v>
      </c>
      <c r="C2864" s="6" t="s">
        <v>31</v>
      </c>
    </row>
    <row r="2865" spans="1:3" ht="20.25" customHeight="1">
      <c r="A2865" s="5" t="str">
        <f>"005906"</f>
        <v>005906</v>
      </c>
      <c r="B2865" s="6" t="s">
        <v>3588</v>
      </c>
      <c r="C2865" s="6" t="s">
        <v>169</v>
      </c>
    </row>
    <row r="2866" spans="1:3" ht="20.25" customHeight="1">
      <c r="A2866" s="5" t="str">
        <f>"005907"</f>
        <v>005907</v>
      </c>
      <c r="B2866" s="6" t="s">
        <v>3589</v>
      </c>
      <c r="C2866" s="6" t="s">
        <v>16</v>
      </c>
    </row>
    <row r="2867" spans="1:3" ht="20.25" customHeight="1">
      <c r="A2867" s="28" t="s">
        <v>3590</v>
      </c>
      <c r="B2867" s="28" t="s">
        <v>3591</v>
      </c>
      <c r="C2867" s="28" t="s">
        <v>161</v>
      </c>
    </row>
    <row r="2868" spans="1:3" ht="20.25" customHeight="1">
      <c r="A2868" s="5" t="str">
        <f>"005909"</f>
        <v>005909</v>
      </c>
      <c r="B2868" s="6" t="s">
        <v>3592</v>
      </c>
      <c r="C2868" s="6" t="s">
        <v>16</v>
      </c>
    </row>
    <row r="2869" spans="1:3" ht="20.25" customHeight="1">
      <c r="A2869" s="5" t="str">
        <f>"005910"</f>
        <v>005910</v>
      </c>
      <c r="B2869" s="6" t="s">
        <v>3593</v>
      </c>
      <c r="C2869" s="6" t="s">
        <v>704</v>
      </c>
    </row>
    <row r="2870" spans="1:3" ht="20.25" customHeight="1">
      <c r="A2870" s="5" t="str">
        <f>"005911"</f>
        <v>005911</v>
      </c>
      <c r="B2870" s="6" t="s">
        <v>3594</v>
      </c>
      <c r="C2870" s="6" t="s">
        <v>704</v>
      </c>
    </row>
    <row r="2871" spans="1:3" ht="20.25" customHeight="1">
      <c r="A2871" s="5" t="str">
        <f>"005916"</f>
        <v>005916</v>
      </c>
      <c r="B2871" s="6" t="s">
        <v>3595</v>
      </c>
      <c r="C2871" s="6" t="s">
        <v>24</v>
      </c>
    </row>
    <row r="2872" spans="1:3" ht="20.25" customHeight="1">
      <c r="A2872" s="5" t="str">
        <f>"005917"</f>
        <v>005917</v>
      </c>
      <c r="B2872" s="6" t="s">
        <v>3596</v>
      </c>
      <c r="C2872" s="6" t="s">
        <v>74</v>
      </c>
    </row>
    <row r="2873" spans="1:3" ht="20.25" customHeight="1">
      <c r="A2873" s="28" t="s">
        <v>3597</v>
      </c>
      <c r="B2873" s="28" t="s">
        <v>3598</v>
      </c>
      <c r="C2873" s="28" t="s">
        <v>4</v>
      </c>
    </row>
    <row r="2874" spans="1:3" ht="20.25" customHeight="1">
      <c r="A2874" s="5" t="str">
        <f>"005926"</f>
        <v>005926</v>
      </c>
      <c r="B2874" s="6" t="s">
        <v>3599</v>
      </c>
      <c r="C2874" s="6" t="s">
        <v>161</v>
      </c>
    </row>
    <row r="2875" spans="1:3" ht="20.25" customHeight="1">
      <c r="A2875" s="28" t="s">
        <v>3600</v>
      </c>
      <c r="B2875" s="28" t="s">
        <v>3601</v>
      </c>
      <c r="C2875" s="28" t="s">
        <v>112</v>
      </c>
    </row>
    <row r="2876" spans="1:3" ht="20.25" customHeight="1">
      <c r="A2876" s="5" t="str">
        <f>"005929"</f>
        <v>005929</v>
      </c>
      <c r="B2876" s="6" t="s">
        <v>3602</v>
      </c>
      <c r="C2876" s="6" t="s">
        <v>317</v>
      </c>
    </row>
    <row r="2877" spans="1:3" ht="20.25" customHeight="1">
      <c r="A2877" s="5" t="str">
        <f>"005933"</f>
        <v>005933</v>
      </c>
      <c r="B2877" s="6" t="s">
        <v>3603</v>
      </c>
      <c r="C2877" s="6" t="s">
        <v>802</v>
      </c>
    </row>
    <row r="2878" spans="1:3" ht="20.25" customHeight="1">
      <c r="A2878" s="5" t="str">
        <f>"005938"</f>
        <v>005938</v>
      </c>
      <c r="B2878" s="6" t="s">
        <v>3604</v>
      </c>
      <c r="C2878" s="6" t="s">
        <v>176</v>
      </c>
    </row>
    <row r="2879" spans="1:3" ht="20.25" customHeight="1">
      <c r="A2879" s="5" t="str">
        <f>"005939"</f>
        <v>005939</v>
      </c>
      <c r="B2879" s="6" t="s">
        <v>3605</v>
      </c>
      <c r="C2879" s="6" t="s">
        <v>321</v>
      </c>
    </row>
    <row r="2880" spans="1:3" ht="20.25" customHeight="1">
      <c r="A2880" s="5" t="str">
        <f>"005950"</f>
        <v>005950</v>
      </c>
      <c r="B2880" s="6" t="s">
        <v>3606</v>
      </c>
      <c r="C2880" s="6" t="s">
        <v>94</v>
      </c>
    </row>
    <row r="2881" spans="1:3" ht="20.25" customHeight="1">
      <c r="A2881" s="28" t="s">
        <v>3607</v>
      </c>
      <c r="B2881" s="28" t="s">
        <v>3608</v>
      </c>
      <c r="C2881" s="28" t="s">
        <v>40</v>
      </c>
    </row>
    <row r="2882" spans="1:3" ht="20.25" customHeight="1">
      <c r="A2882" s="5" t="str">
        <f>"005958"</f>
        <v>005958</v>
      </c>
      <c r="B2882" s="6" t="s">
        <v>3609</v>
      </c>
      <c r="C2882" s="6" t="s">
        <v>176</v>
      </c>
    </row>
    <row r="2883" spans="1:3" ht="20.25" customHeight="1">
      <c r="A2883" s="5" t="str">
        <f>"005959"</f>
        <v>005959</v>
      </c>
      <c r="B2883" s="6" t="s">
        <v>3610</v>
      </c>
      <c r="C2883" s="6" t="s">
        <v>18</v>
      </c>
    </row>
    <row r="2884" spans="1:3" ht="20.25" customHeight="1">
      <c r="A2884" s="5" t="str">
        <f>"005960"</f>
        <v>005960</v>
      </c>
      <c r="B2884" s="6" t="s">
        <v>3611</v>
      </c>
      <c r="C2884" s="6" t="s">
        <v>317</v>
      </c>
    </row>
    <row r="2885" spans="1:3" ht="20.25" customHeight="1">
      <c r="A2885" s="5" t="str">
        <f>"005962"</f>
        <v>005962</v>
      </c>
      <c r="B2885" s="6" t="s">
        <v>3612</v>
      </c>
      <c r="C2885" s="6" t="s">
        <v>16</v>
      </c>
    </row>
    <row r="2886" spans="1:3" ht="20.25" customHeight="1">
      <c r="A2886" s="28" t="s">
        <v>3613</v>
      </c>
      <c r="B2886" s="28" t="s">
        <v>3614</v>
      </c>
      <c r="C2886" s="28" t="s">
        <v>1159</v>
      </c>
    </row>
    <row r="2887" spans="1:3" ht="20.25" customHeight="1">
      <c r="A2887" s="5" t="str">
        <f>"005967"</f>
        <v>005967</v>
      </c>
      <c r="B2887" s="6" t="s">
        <v>3615</v>
      </c>
      <c r="C2887" s="6" t="s">
        <v>665</v>
      </c>
    </row>
    <row r="2888" spans="1:3" ht="20.25" customHeight="1">
      <c r="A2888" s="5" t="str">
        <f>"005968"</f>
        <v>005968</v>
      </c>
      <c r="B2888" s="6" t="s">
        <v>3616</v>
      </c>
      <c r="C2888" s="6" t="s">
        <v>31</v>
      </c>
    </row>
    <row r="2889" spans="1:3" ht="20.25" customHeight="1">
      <c r="A2889" s="28" t="s">
        <v>3617</v>
      </c>
      <c r="B2889" s="28" t="s">
        <v>3618</v>
      </c>
      <c r="C2889" s="28" t="s">
        <v>2900</v>
      </c>
    </row>
    <row r="2890" spans="1:3" ht="20.25" customHeight="1">
      <c r="A2890" s="28" t="s">
        <v>3619</v>
      </c>
      <c r="B2890" s="11" t="s">
        <v>3620</v>
      </c>
      <c r="C2890" s="11" t="s">
        <v>150</v>
      </c>
    </row>
    <row r="2891" spans="1:3" ht="20.25" customHeight="1">
      <c r="A2891" s="5" t="str">
        <f>"005977"</f>
        <v>005977</v>
      </c>
      <c r="B2891" s="6" t="s">
        <v>3621</v>
      </c>
      <c r="C2891" s="6" t="s">
        <v>636</v>
      </c>
    </row>
    <row r="2892" spans="1:3" ht="20.25" customHeight="1">
      <c r="A2892" s="5" t="str">
        <f>"005978"</f>
        <v>005978</v>
      </c>
      <c r="B2892" s="6" t="s">
        <v>3622</v>
      </c>
      <c r="C2892" s="6" t="s">
        <v>51</v>
      </c>
    </row>
    <row r="2893" spans="1:3" ht="20.25" customHeight="1">
      <c r="A2893" s="29">
        <v>5979</v>
      </c>
      <c r="B2893" s="30" t="s">
        <v>3623</v>
      </c>
      <c r="C2893" s="30" t="s">
        <v>3624</v>
      </c>
    </row>
    <row r="2894" spans="1:3" ht="20.25" customHeight="1">
      <c r="A2894" s="5" t="str">
        <f>"005980"</f>
        <v>005980</v>
      </c>
      <c r="B2894" s="6" t="s">
        <v>3625</v>
      </c>
      <c r="C2894" s="6" t="s">
        <v>139</v>
      </c>
    </row>
    <row r="2895" spans="1:3" ht="20.25" customHeight="1">
      <c r="A2895" s="28" t="s">
        <v>3626</v>
      </c>
      <c r="B2895" s="28" t="s">
        <v>3627</v>
      </c>
      <c r="C2895" s="28" t="s">
        <v>3628</v>
      </c>
    </row>
    <row r="2896" spans="1:3" ht="20.25" customHeight="1">
      <c r="A2896" s="5" t="str">
        <f>"005982"</f>
        <v>005982</v>
      </c>
      <c r="B2896" s="6" t="s">
        <v>3629</v>
      </c>
      <c r="C2896" s="6" t="s">
        <v>10</v>
      </c>
    </row>
    <row r="2897" spans="1:3" ht="20.25" customHeight="1">
      <c r="A2897" s="28" t="s">
        <v>3630</v>
      </c>
      <c r="B2897" s="28" t="s">
        <v>3631</v>
      </c>
      <c r="C2897" s="28" t="s">
        <v>811</v>
      </c>
    </row>
    <row r="2898" spans="1:3" ht="20.25" customHeight="1">
      <c r="A2898" s="5" t="str">
        <f>"005985"</f>
        <v>005985</v>
      </c>
      <c r="B2898" s="6" t="s">
        <v>3632</v>
      </c>
      <c r="C2898" s="6" t="s">
        <v>185</v>
      </c>
    </row>
    <row r="2899" spans="1:3" ht="20.25" customHeight="1">
      <c r="A2899" s="5" t="str">
        <f>"005986"</f>
        <v>005986</v>
      </c>
      <c r="B2899" s="6" t="s">
        <v>3633</v>
      </c>
      <c r="C2899" s="6" t="s">
        <v>24</v>
      </c>
    </row>
    <row r="2900" spans="1:3" ht="20.25" customHeight="1">
      <c r="A2900" s="5" t="str">
        <f>"005987"</f>
        <v>005987</v>
      </c>
      <c r="B2900" s="6" t="s">
        <v>3634</v>
      </c>
      <c r="C2900" s="6" t="s">
        <v>147</v>
      </c>
    </row>
    <row r="2901" spans="1:3" ht="20.25" customHeight="1">
      <c r="A2901" s="28" t="s">
        <v>3635</v>
      </c>
      <c r="B2901" s="28" t="s">
        <v>3636</v>
      </c>
      <c r="C2901" s="28" t="s">
        <v>811</v>
      </c>
    </row>
    <row r="2902" spans="1:3" ht="20.25" customHeight="1">
      <c r="A2902" s="5" t="str">
        <f>"005989"</f>
        <v>005989</v>
      </c>
      <c r="B2902" s="6" t="s">
        <v>3637</v>
      </c>
      <c r="C2902" s="6" t="s">
        <v>4</v>
      </c>
    </row>
    <row r="2903" spans="1:3" ht="20.25" customHeight="1">
      <c r="A2903" s="5" t="str">
        <f>"005990"</f>
        <v>005990</v>
      </c>
      <c r="B2903" s="6" t="s">
        <v>3638</v>
      </c>
      <c r="C2903" s="6" t="s">
        <v>535</v>
      </c>
    </row>
    <row r="2904" spans="1:3" ht="20.25" customHeight="1">
      <c r="A2904" s="5" t="str">
        <f>"005991"</f>
        <v>005991</v>
      </c>
      <c r="B2904" s="6" t="s">
        <v>3639</v>
      </c>
      <c r="C2904" s="6" t="s">
        <v>830</v>
      </c>
    </row>
    <row r="2905" spans="1:3" ht="20.25" customHeight="1">
      <c r="A2905" s="5" t="str">
        <f>"005992"</f>
        <v>005992</v>
      </c>
      <c r="B2905" s="6" t="s">
        <v>3640</v>
      </c>
      <c r="C2905" s="6" t="s">
        <v>74</v>
      </c>
    </row>
    <row r="2906" spans="1:3" ht="20.25" customHeight="1">
      <c r="A2906" s="28" t="s">
        <v>3641</v>
      </c>
      <c r="B2906" s="28" t="s">
        <v>3642</v>
      </c>
      <c r="C2906" s="28" t="s">
        <v>285</v>
      </c>
    </row>
    <row r="2907" spans="1:3" ht="20.25" customHeight="1">
      <c r="A2907" s="5" t="str">
        <f>"005995"</f>
        <v>005995</v>
      </c>
      <c r="B2907" s="6" t="s">
        <v>3643</v>
      </c>
      <c r="C2907" s="6" t="s">
        <v>1770</v>
      </c>
    </row>
    <row r="2908" spans="1:3" ht="20.25" customHeight="1">
      <c r="A2908" s="5" t="str">
        <f>"005996"</f>
        <v>005996</v>
      </c>
      <c r="B2908" s="6" t="s">
        <v>3644</v>
      </c>
      <c r="C2908" s="6" t="s">
        <v>3645</v>
      </c>
    </row>
    <row r="2909" spans="1:3" ht="20.25" customHeight="1">
      <c r="A2909" s="5" t="str">
        <f>"005997"</f>
        <v>005997</v>
      </c>
      <c r="B2909" s="6" t="s">
        <v>3646</v>
      </c>
      <c r="C2909" s="6" t="s">
        <v>415</v>
      </c>
    </row>
    <row r="2910" spans="1:3" ht="20.25" customHeight="1">
      <c r="A2910" s="5" t="str">
        <f>"005998"</f>
        <v>005998</v>
      </c>
      <c r="B2910" s="6" t="s">
        <v>3647</v>
      </c>
      <c r="C2910" s="6" t="s">
        <v>20</v>
      </c>
    </row>
    <row r="2911" spans="1:3" ht="20.25" customHeight="1">
      <c r="A2911" s="5" t="str">
        <f>"005999"</f>
        <v>005999</v>
      </c>
      <c r="B2911" s="11" t="s">
        <v>3648</v>
      </c>
      <c r="C2911" s="6" t="s">
        <v>665</v>
      </c>
    </row>
    <row r="2912" spans="1:3" ht="20.25" customHeight="1">
      <c r="A2912" s="5" t="str">
        <f>"006000"</f>
        <v>006000</v>
      </c>
      <c r="B2912" s="6" t="s">
        <v>3649</v>
      </c>
      <c r="C2912" s="6" t="s">
        <v>139</v>
      </c>
    </row>
    <row r="2913" spans="1:3" ht="20.25" customHeight="1">
      <c r="A2913" s="5" t="str">
        <f>"006001"</f>
        <v>006001</v>
      </c>
      <c r="B2913" s="6" t="s">
        <v>3650</v>
      </c>
      <c r="C2913" s="6" t="s">
        <v>317</v>
      </c>
    </row>
    <row r="2914" spans="1:3" ht="20.25" customHeight="1">
      <c r="A2914" s="5">
        <v>6002</v>
      </c>
      <c r="B2914" s="6" t="s">
        <v>3651</v>
      </c>
      <c r="C2914" s="6" t="s">
        <v>31</v>
      </c>
    </row>
    <row r="2915" spans="1:3" ht="20.25" customHeight="1">
      <c r="A2915" s="10">
        <v>6005</v>
      </c>
      <c r="B2915" s="11" t="s">
        <v>3652</v>
      </c>
      <c r="C2915" s="11" t="s">
        <v>646</v>
      </c>
    </row>
    <row r="2916" spans="1:3" ht="20.25" customHeight="1">
      <c r="A2916" s="5" t="str">
        <f>"006006"</f>
        <v>006006</v>
      </c>
      <c r="B2916" s="6" t="s">
        <v>3653</v>
      </c>
      <c r="C2916" s="6" t="s">
        <v>10</v>
      </c>
    </row>
    <row r="2917" spans="1:3" ht="20.25" customHeight="1">
      <c r="A2917" s="28" t="s">
        <v>3654</v>
      </c>
      <c r="B2917" s="28" t="s">
        <v>3655</v>
      </c>
      <c r="C2917" s="28" t="s">
        <v>176</v>
      </c>
    </row>
    <row r="2918" spans="1:3" ht="20.25" customHeight="1">
      <c r="A2918" s="5" t="str">
        <f>"006008"</f>
        <v>006008</v>
      </c>
      <c r="B2918" s="6" t="s">
        <v>3656</v>
      </c>
      <c r="C2918" s="6" t="s">
        <v>14</v>
      </c>
    </row>
    <row r="2919" spans="1:3" ht="20.25" customHeight="1">
      <c r="A2919" s="5" t="str">
        <f>"006009"</f>
        <v>006009</v>
      </c>
      <c r="B2919" s="6" t="s">
        <v>3657</v>
      </c>
      <c r="C2919" s="6" t="s">
        <v>1400</v>
      </c>
    </row>
    <row r="2920" spans="1:3" ht="20.25" customHeight="1">
      <c r="A2920" s="5" t="str">
        <f>"006010"</f>
        <v>006010</v>
      </c>
      <c r="B2920" s="6" t="s">
        <v>3658</v>
      </c>
      <c r="C2920" s="6" t="s">
        <v>31</v>
      </c>
    </row>
    <row r="2921" spans="1:3" ht="20.25" customHeight="1">
      <c r="A2921" s="5" t="str">
        <f>"006011"</f>
        <v>006011</v>
      </c>
      <c r="B2921" s="6" t="s">
        <v>3659</v>
      </c>
      <c r="C2921" s="6" t="s">
        <v>97</v>
      </c>
    </row>
    <row r="2922" spans="1:3" ht="20.25" customHeight="1">
      <c r="A2922" s="5" t="str">
        <f>"006012"</f>
        <v>006012</v>
      </c>
      <c r="B2922" s="6" t="s">
        <v>3660</v>
      </c>
      <c r="C2922" s="6" t="s">
        <v>830</v>
      </c>
    </row>
    <row r="2923" spans="1:3" ht="20.25" customHeight="1">
      <c r="A2923" s="5" t="str">
        <f>"006013"</f>
        <v>006013</v>
      </c>
      <c r="B2923" s="6" t="s">
        <v>3661</v>
      </c>
      <c r="C2923" s="6" t="s">
        <v>147</v>
      </c>
    </row>
    <row r="2924" spans="1:3" ht="20.25" customHeight="1">
      <c r="A2924" s="5" t="str">
        <f>"006015"</f>
        <v>006015</v>
      </c>
      <c r="B2924" s="6" t="s">
        <v>3662</v>
      </c>
      <c r="C2924" s="6" t="s">
        <v>147</v>
      </c>
    </row>
    <row r="2925" spans="1:3" ht="20.25" customHeight="1">
      <c r="A2925" s="5" t="str">
        <f>"006016"</f>
        <v>006016</v>
      </c>
      <c r="B2925" s="6" t="s">
        <v>3663</v>
      </c>
      <c r="C2925" s="6" t="s">
        <v>16</v>
      </c>
    </row>
    <row r="2926" spans="1:3" ht="20.25" customHeight="1">
      <c r="A2926" s="5" t="str">
        <f>"006017"</f>
        <v>006017</v>
      </c>
      <c r="B2926" s="6" t="s">
        <v>3664</v>
      </c>
      <c r="C2926" s="6" t="s">
        <v>465</v>
      </c>
    </row>
    <row r="2927" spans="1:3" ht="20.25" customHeight="1">
      <c r="A2927" s="28" t="s">
        <v>3665</v>
      </c>
      <c r="B2927" s="28" t="s">
        <v>3666</v>
      </c>
      <c r="C2927" s="28" t="s">
        <v>48</v>
      </c>
    </row>
    <row r="2928" spans="1:3" ht="20.25" customHeight="1">
      <c r="A2928" s="28" t="s">
        <v>3667</v>
      </c>
      <c r="B2928" s="28" t="s">
        <v>3668</v>
      </c>
      <c r="C2928" s="28" t="s">
        <v>1981</v>
      </c>
    </row>
    <row r="2929" spans="1:3" ht="20.25" customHeight="1">
      <c r="A2929" s="5" t="str">
        <f>"006020"</f>
        <v>006020</v>
      </c>
      <c r="B2929" s="6" t="s">
        <v>3669</v>
      </c>
      <c r="C2929" s="6" t="s">
        <v>872</v>
      </c>
    </row>
    <row r="2930" spans="1:3" ht="20.25" customHeight="1">
      <c r="A2930" s="5" t="str">
        <f>"006022"</f>
        <v>006022</v>
      </c>
      <c r="B2930" s="6" t="s">
        <v>3670</v>
      </c>
      <c r="C2930" s="6" t="s">
        <v>147</v>
      </c>
    </row>
    <row r="2931" spans="1:3" ht="20.25" customHeight="1">
      <c r="A2931" s="5" t="str">
        <f>"006026"</f>
        <v>006026</v>
      </c>
      <c r="B2931" s="6" t="s">
        <v>3671</v>
      </c>
      <c r="C2931" s="6" t="s">
        <v>3672</v>
      </c>
    </row>
    <row r="2932" spans="1:3" ht="20.25" customHeight="1">
      <c r="A2932" s="28" t="s">
        <v>3673</v>
      </c>
      <c r="B2932" s="28" t="s">
        <v>3674</v>
      </c>
      <c r="C2932" s="28" t="s">
        <v>3675</v>
      </c>
    </row>
    <row r="2933" spans="1:3" ht="20.25" customHeight="1">
      <c r="A2933" s="5" t="str">
        <f>"006029"</f>
        <v>006029</v>
      </c>
      <c r="B2933" s="6" t="s">
        <v>3676</v>
      </c>
      <c r="C2933" s="6" t="s">
        <v>1668</v>
      </c>
    </row>
    <row r="2934" spans="1:3" ht="20.25" customHeight="1">
      <c r="A2934" s="5" t="str">
        <f>"006030"</f>
        <v>006030</v>
      </c>
      <c r="B2934" s="6" t="s">
        <v>361</v>
      </c>
      <c r="C2934" s="6" t="s">
        <v>31</v>
      </c>
    </row>
    <row r="2935" spans="1:3" ht="20.25" customHeight="1">
      <c r="A2935" s="5" t="str">
        <f>"006031"</f>
        <v>006031</v>
      </c>
      <c r="B2935" s="6" t="s">
        <v>3677</v>
      </c>
      <c r="C2935" s="6" t="s">
        <v>139</v>
      </c>
    </row>
    <row r="2936" spans="1:3" ht="20.25" customHeight="1">
      <c r="A2936" s="28" t="s">
        <v>3678</v>
      </c>
      <c r="B2936" s="28" t="s">
        <v>3679</v>
      </c>
      <c r="C2936" s="28" t="s">
        <v>1981</v>
      </c>
    </row>
    <row r="2937" spans="1:3" ht="20.25" customHeight="1">
      <c r="A2937" s="28" t="s">
        <v>3680</v>
      </c>
      <c r="B2937" s="28" t="s">
        <v>3681</v>
      </c>
      <c r="C2937" s="28" t="s">
        <v>1270</v>
      </c>
    </row>
    <row r="2938" spans="1:3" ht="20.25" customHeight="1">
      <c r="A2938" s="58">
        <v>6037</v>
      </c>
      <c r="B2938" s="35" t="s">
        <v>3682</v>
      </c>
      <c r="C2938" s="35" t="s">
        <v>1892</v>
      </c>
    </row>
    <row r="2939" spans="1:3" ht="20.25" customHeight="1">
      <c r="A2939" s="28" t="s">
        <v>3683</v>
      </c>
      <c r="B2939" s="28" t="s">
        <v>3684</v>
      </c>
      <c r="C2939" s="28" t="s">
        <v>1593</v>
      </c>
    </row>
    <row r="2940" spans="1:3" ht="20.25" customHeight="1">
      <c r="A2940" s="5" t="str">
        <f>"006039"</f>
        <v>006039</v>
      </c>
      <c r="B2940" s="6" t="s">
        <v>3685</v>
      </c>
      <c r="C2940" s="6" t="s">
        <v>465</v>
      </c>
    </row>
    <row r="2941" spans="1:3" ht="20.25" customHeight="1">
      <c r="A2941" s="28" t="s">
        <v>3686</v>
      </c>
      <c r="B2941" s="28" t="s">
        <v>3687</v>
      </c>
      <c r="C2941" s="28" t="s">
        <v>3052</v>
      </c>
    </row>
    <row r="2942" spans="1:3" ht="20.25" customHeight="1">
      <c r="A2942" s="5" t="str">
        <f>"006055"</f>
        <v>006055</v>
      </c>
      <c r="B2942" s="6" t="s">
        <v>3688</v>
      </c>
      <c r="C2942" s="6" t="s">
        <v>1971</v>
      </c>
    </row>
    <row r="2943" spans="1:3" ht="20.25" customHeight="1">
      <c r="A2943" s="28" t="s">
        <v>3689</v>
      </c>
      <c r="B2943" s="28" t="s">
        <v>3690</v>
      </c>
      <c r="C2943" s="28" t="s">
        <v>241</v>
      </c>
    </row>
    <row r="2944" spans="1:3" ht="20.25" customHeight="1">
      <c r="A2944" s="28" t="s">
        <v>3691</v>
      </c>
      <c r="B2944" s="28" t="s">
        <v>3692</v>
      </c>
      <c r="C2944" s="28" t="s">
        <v>3693</v>
      </c>
    </row>
    <row r="2945" spans="1:3" ht="20.25" customHeight="1">
      <c r="A2945" s="5" t="str">
        <f>"006059"</f>
        <v>006059</v>
      </c>
      <c r="B2945" s="6" t="s">
        <v>3694</v>
      </c>
      <c r="C2945" s="6" t="s">
        <v>329</v>
      </c>
    </row>
    <row r="2946" spans="1:3" ht="20.25" customHeight="1">
      <c r="A2946" s="83" t="s">
        <v>3695</v>
      </c>
      <c r="B2946" s="83" t="s">
        <v>3696</v>
      </c>
      <c r="C2946" s="83" t="s">
        <v>18</v>
      </c>
    </row>
    <row r="2947" spans="1:3" ht="20.25" customHeight="1">
      <c r="A2947" s="5" t="str">
        <f>"006061"</f>
        <v>006061</v>
      </c>
      <c r="B2947" s="6" t="s">
        <v>3697</v>
      </c>
      <c r="C2947" s="6" t="s">
        <v>34</v>
      </c>
    </row>
    <row r="2948" spans="1:3" ht="20.25" customHeight="1">
      <c r="A2948" s="84" t="s">
        <v>3698</v>
      </c>
      <c r="B2948" s="84" t="s">
        <v>3699</v>
      </c>
      <c r="C2948" s="84" t="s">
        <v>147</v>
      </c>
    </row>
    <row r="2949" spans="1:3" ht="20.25" customHeight="1">
      <c r="A2949" s="5" t="str">
        <f>"006066"</f>
        <v>006066</v>
      </c>
      <c r="B2949" s="6" t="s">
        <v>3700</v>
      </c>
      <c r="C2949" s="6" t="s">
        <v>241</v>
      </c>
    </row>
    <row r="2950" spans="1:3" ht="20.25" customHeight="1">
      <c r="A2950" s="28" t="s">
        <v>3701</v>
      </c>
      <c r="B2950" s="28" t="s">
        <v>3702</v>
      </c>
      <c r="C2950" s="28" t="s">
        <v>169</v>
      </c>
    </row>
    <row r="2951" spans="1:3" ht="20.25" customHeight="1">
      <c r="A2951" s="10">
        <v>6068</v>
      </c>
      <c r="B2951" s="11" t="s">
        <v>3703</v>
      </c>
      <c r="C2951" s="11" t="s">
        <v>1314</v>
      </c>
    </row>
    <row r="2952" spans="1:3" ht="20.25" customHeight="1">
      <c r="A2952" s="10">
        <v>6069</v>
      </c>
      <c r="B2952" s="11" t="s">
        <v>3704</v>
      </c>
      <c r="C2952" s="11" t="s">
        <v>1314</v>
      </c>
    </row>
    <row r="2953" spans="1:3" ht="20.25" customHeight="1">
      <c r="A2953" s="5" t="str">
        <f>"006076"</f>
        <v>006076</v>
      </c>
      <c r="B2953" s="6" t="s">
        <v>3705</v>
      </c>
      <c r="C2953" s="6" t="s">
        <v>10</v>
      </c>
    </row>
    <row r="2954" spans="1:3" ht="20.25" customHeight="1">
      <c r="A2954" s="5" t="str">
        <f>"006077"</f>
        <v>006077</v>
      </c>
      <c r="B2954" s="6" t="s">
        <v>3706</v>
      </c>
      <c r="C2954" s="6" t="s">
        <v>408</v>
      </c>
    </row>
    <row r="2955" spans="1:3" ht="20.25" customHeight="1">
      <c r="A2955" s="28" t="s">
        <v>3707</v>
      </c>
      <c r="B2955" s="28" t="s">
        <v>3708</v>
      </c>
      <c r="C2955" s="28" t="s">
        <v>429</v>
      </c>
    </row>
    <row r="2956" spans="1:3" ht="20.25" customHeight="1">
      <c r="A2956" s="5" t="str">
        <f>"006079"</f>
        <v>006079</v>
      </c>
      <c r="B2956" s="6" t="s">
        <v>3709</v>
      </c>
      <c r="C2956" s="6" t="s">
        <v>623</v>
      </c>
    </row>
    <row r="2957" spans="1:3" ht="20.25" customHeight="1">
      <c r="A2957" s="5" t="str">
        <f>"006080"</f>
        <v>006080</v>
      </c>
      <c r="B2957" s="6" t="s">
        <v>3710</v>
      </c>
      <c r="C2957" s="6" t="s">
        <v>48</v>
      </c>
    </row>
    <row r="2958" spans="1:3" ht="20.25" customHeight="1">
      <c r="A2958" s="28" t="s">
        <v>3711</v>
      </c>
      <c r="B2958" s="28" t="s">
        <v>3712</v>
      </c>
      <c r="C2958" s="28" t="s">
        <v>429</v>
      </c>
    </row>
    <row r="2959" spans="1:3" ht="20.25" customHeight="1">
      <c r="A2959" s="28" t="s">
        <v>3713</v>
      </c>
      <c r="B2959" s="28" t="s">
        <v>3714</v>
      </c>
      <c r="C2959" s="28" t="s">
        <v>10</v>
      </c>
    </row>
    <row r="2960" spans="1:3" ht="20.25" customHeight="1">
      <c r="A2960" s="5" t="str">
        <f>"006083"</f>
        <v>006083</v>
      </c>
      <c r="B2960" s="6" t="s">
        <v>3715</v>
      </c>
      <c r="C2960" s="6" t="s">
        <v>665</v>
      </c>
    </row>
    <row r="2961" spans="1:3" ht="20.25" customHeight="1">
      <c r="A2961" s="5" t="str">
        <f>"006085"</f>
        <v>006085</v>
      </c>
      <c r="B2961" s="6" t="s">
        <v>3716</v>
      </c>
      <c r="C2961" s="6" t="s">
        <v>317</v>
      </c>
    </row>
    <row r="2962" spans="1:3" ht="20.25" customHeight="1">
      <c r="A2962" s="28" t="s">
        <v>3717</v>
      </c>
      <c r="B2962" s="28" t="s">
        <v>3718</v>
      </c>
      <c r="C2962" s="28" t="s">
        <v>343</v>
      </c>
    </row>
    <row r="2963" spans="1:3" ht="20.25" customHeight="1">
      <c r="A2963" s="5" t="str">
        <f>"006087"</f>
        <v>006087</v>
      </c>
      <c r="B2963" s="6" t="s">
        <v>3719</v>
      </c>
      <c r="C2963" s="6" t="s">
        <v>147</v>
      </c>
    </row>
    <row r="2964" spans="1:3" ht="20.25" customHeight="1">
      <c r="A2964" s="28" t="s">
        <v>3720</v>
      </c>
      <c r="B2964" s="28" t="s">
        <v>3721</v>
      </c>
      <c r="C2964" s="28" t="s">
        <v>317</v>
      </c>
    </row>
    <row r="2965" spans="1:3" ht="20.25" customHeight="1">
      <c r="A2965" s="28" t="s">
        <v>3722</v>
      </c>
      <c r="B2965" s="28" t="s">
        <v>3723</v>
      </c>
      <c r="C2965" s="28" t="s">
        <v>224</v>
      </c>
    </row>
    <row r="2966" spans="1:3" ht="20.25" customHeight="1">
      <c r="A2966" s="10">
        <v>6090</v>
      </c>
      <c r="B2966" s="11" t="s">
        <v>3724</v>
      </c>
      <c r="C2966" s="11" t="s">
        <v>40</v>
      </c>
    </row>
    <row r="2967" spans="1:3" ht="20.25" customHeight="1">
      <c r="A2967" s="28" t="s">
        <v>3725</v>
      </c>
      <c r="B2967" s="28" t="s">
        <v>3726</v>
      </c>
      <c r="C2967" s="28" t="s">
        <v>3727</v>
      </c>
    </row>
    <row r="2968" spans="1:3" ht="20.25" customHeight="1">
      <c r="A2968" s="28" t="s">
        <v>3728</v>
      </c>
      <c r="B2968" s="28" t="s">
        <v>3729</v>
      </c>
      <c r="C2968" s="28" t="s">
        <v>415</v>
      </c>
    </row>
    <row r="2969" spans="1:3" ht="20.25" customHeight="1">
      <c r="A2969" s="5" t="str">
        <f>"006099"</f>
        <v>006099</v>
      </c>
      <c r="B2969" s="6" t="s">
        <v>3730</v>
      </c>
      <c r="C2969" s="6" t="s">
        <v>31</v>
      </c>
    </row>
    <row r="2970" spans="1:3" ht="20.25" customHeight="1">
      <c r="A2970" s="5" t="str">
        <f>"006100"</f>
        <v>006100</v>
      </c>
      <c r="B2970" s="6" t="s">
        <v>3731</v>
      </c>
      <c r="C2970" s="6" t="s">
        <v>38</v>
      </c>
    </row>
    <row r="2971" spans="1:3" ht="20.25" customHeight="1">
      <c r="A2971" s="10">
        <v>6102</v>
      </c>
      <c r="B2971" s="11" t="s">
        <v>3732</v>
      </c>
      <c r="C2971" s="11" t="s">
        <v>3464</v>
      </c>
    </row>
    <row r="2972" spans="1:3" ht="20.25" customHeight="1">
      <c r="A2972" s="29">
        <v>6103</v>
      </c>
      <c r="B2972" s="30" t="s">
        <v>3733</v>
      </c>
      <c r="C2972" s="30" t="s">
        <v>12</v>
      </c>
    </row>
    <row r="2973" spans="1:3" ht="20.25" customHeight="1">
      <c r="A2973" s="5" t="str">
        <f>"006105"</f>
        <v>006105</v>
      </c>
      <c r="B2973" s="6" t="s">
        <v>3734</v>
      </c>
      <c r="C2973" s="6" t="s">
        <v>10</v>
      </c>
    </row>
    <row r="2974" spans="1:3" ht="20.25" customHeight="1">
      <c r="A2974" s="5" t="str">
        <f>"006106"</f>
        <v>006106</v>
      </c>
      <c r="B2974" s="6" t="s">
        <v>3735</v>
      </c>
      <c r="C2974" s="6" t="s">
        <v>38</v>
      </c>
    </row>
    <row r="2975" spans="1:3" ht="20.25" customHeight="1">
      <c r="A2975" s="5" t="str">
        <f>"006107"</f>
        <v>006107</v>
      </c>
      <c r="B2975" s="6" t="s">
        <v>3736</v>
      </c>
      <c r="C2975" s="6" t="s">
        <v>94</v>
      </c>
    </row>
    <row r="2976" spans="1:3" ht="20.25" customHeight="1">
      <c r="A2976" s="28" t="s">
        <v>3737</v>
      </c>
      <c r="B2976" s="28" t="s">
        <v>3738</v>
      </c>
      <c r="C2976" s="28" t="s">
        <v>159</v>
      </c>
    </row>
    <row r="2977" spans="1:3" ht="20.25" customHeight="1">
      <c r="A2977" s="28" t="s">
        <v>3739</v>
      </c>
      <c r="B2977" s="28" t="s">
        <v>3740</v>
      </c>
      <c r="C2977" s="28" t="s">
        <v>1959</v>
      </c>
    </row>
    <row r="2978" spans="1:3" ht="20.25" customHeight="1">
      <c r="A2978" s="5" t="str">
        <f>"006111"</f>
        <v>006111</v>
      </c>
      <c r="B2978" s="6" t="s">
        <v>3741</v>
      </c>
      <c r="C2978" s="6" t="s">
        <v>224</v>
      </c>
    </row>
    <row r="2979" spans="1:3" ht="20.25" customHeight="1">
      <c r="A2979" s="5" t="str">
        <f>"006112"</f>
        <v>006112</v>
      </c>
      <c r="B2979" s="6" t="s">
        <v>3742</v>
      </c>
      <c r="C2979" s="6" t="s">
        <v>1459</v>
      </c>
    </row>
    <row r="2980" spans="1:3" ht="20.25" customHeight="1">
      <c r="A2980" s="5" t="str">
        <f>"006113"</f>
        <v>006113</v>
      </c>
      <c r="B2980" s="6" t="s">
        <v>3743</v>
      </c>
      <c r="C2980" s="6" t="s">
        <v>1459</v>
      </c>
    </row>
    <row r="2981" spans="1:3" ht="20.25" customHeight="1">
      <c r="A2981" s="5" t="str">
        <f>"006115"</f>
        <v>006115</v>
      </c>
      <c r="B2981" s="6" t="s">
        <v>3744</v>
      </c>
      <c r="C2981" s="6" t="s">
        <v>646</v>
      </c>
    </row>
    <row r="2982" spans="1:3" ht="20.25" customHeight="1">
      <c r="A2982" s="28" t="s">
        <v>3745</v>
      </c>
      <c r="B2982" s="42" t="s">
        <v>3746</v>
      </c>
      <c r="C2982" s="28" t="s">
        <v>38</v>
      </c>
    </row>
    <row r="2983" spans="1:3" ht="20.25" customHeight="1">
      <c r="A2983" s="5" t="str">
        <f>"006117"</f>
        <v>006117</v>
      </c>
      <c r="B2983" s="6" t="s">
        <v>3747</v>
      </c>
      <c r="C2983" s="6" t="s">
        <v>343</v>
      </c>
    </row>
    <row r="2984" spans="1:3" ht="20.25" customHeight="1">
      <c r="A2984" s="5" t="str">
        <f>"006118"</f>
        <v>006118</v>
      </c>
      <c r="B2984" s="6" t="s">
        <v>3748</v>
      </c>
      <c r="C2984" s="6" t="s">
        <v>38</v>
      </c>
    </row>
    <row r="2985" spans="1:3" ht="20.25" customHeight="1">
      <c r="A2985" s="5" t="str">
        <f>"006119"</f>
        <v>006119</v>
      </c>
      <c r="B2985" s="6" t="s">
        <v>3749</v>
      </c>
      <c r="C2985" s="6" t="s">
        <v>317</v>
      </c>
    </row>
    <row r="2986" spans="1:3" ht="20.25" customHeight="1">
      <c r="A2986" s="5" t="str">
        <f>"006121"</f>
        <v>006121</v>
      </c>
      <c r="B2986" s="6" t="s">
        <v>3750</v>
      </c>
      <c r="C2986" s="6" t="s">
        <v>147</v>
      </c>
    </row>
    <row r="2987" spans="1:3" ht="20.25" customHeight="1">
      <c r="A2987" s="5" t="str">
        <f>"006122"</f>
        <v>006122</v>
      </c>
      <c r="B2987" s="6" t="s">
        <v>3751</v>
      </c>
      <c r="C2987" s="6" t="s">
        <v>646</v>
      </c>
    </row>
    <row r="2988" spans="1:3" ht="20.25" customHeight="1">
      <c r="A2988" s="10">
        <v>6123</v>
      </c>
      <c r="B2988" s="11" t="s">
        <v>3752</v>
      </c>
      <c r="C2988" s="11" t="s">
        <v>16</v>
      </c>
    </row>
    <row r="2989" spans="1:3" ht="20.25" customHeight="1">
      <c r="A2989" s="28" t="s">
        <v>3753</v>
      </c>
      <c r="B2989" s="28" t="s">
        <v>3754</v>
      </c>
      <c r="C2989" s="28" t="s">
        <v>139</v>
      </c>
    </row>
    <row r="2990" spans="1:3" ht="20.25" customHeight="1">
      <c r="A2990" s="28" t="s">
        <v>3755</v>
      </c>
      <c r="B2990" s="28" t="s">
        <v>3756</v>
      </c>
      <c r="C2990" s="28" t="s">
        <v>382</v>
      </c>
    </row>
    <row r="2991" spans="1:3" ht="20.25" customHeight="1">
      <c r="A2991" s="5" t="str">
        <f>"006129"</f>
        <v>006129</v>
      </c>
      <c r="B2991" s="6" t="s">
        <v>3757</v>
      </c>
      <c r="C2991" s="6" t="s">
        <v>244</v>
      </c>
    </row>
    <row r="2992" spans="1:3" ht="20.25" customHeight="1">
      <c r="A2992" s="5" t="str">
        <f>"006132"</f>
        <v>006132</v>
      </c>
      <c r="B2992" s="6" t="s">
        <v>3758</v>
      </c>
      <c r="C2992" s="6" t="s">
        <v>161</v>
      </c>
    </row>
    <row r="2993" spans="1:3" ht="20.25" customHeight="1">
      <c r="A2993" s="5" t="str">
        <f>"006133"</f>
        <v>006133</v>
      </c>
      <c r="B2993" s="6" t="s">
        <v>3759</v>
      </c>
      <c r="C2993" s="6" t="s">
        <v>303</v>
      </c>
    </row>
    <row r="2994" spans="1:3" ht="20.25" customHeight="1">
      <c r="A2994" s="28" t="s">
        <v>3760</v>
      </c>
      <c r="B2994" s="28" t="s">
        <v>3761</v>
      </c>
      <c r="C2994" s="28" t="s">
        <v>139</v>
      </c>
    </row>
    <row r="2995" spans="1:3" ht="20.25" customHeight="1">
      <c r="A2995" s="28" t="s">
        <v>3762</v>
      </c>
      <c r="B2995" s="28" t="s">
        <v>3763</v>
      </c>
      <c r="C2995" s="28" t="s">
        <v>3764</v>
      </c>
    </row>
    <row r="2996" spans="1:3" ht="20.25" customHeight="1">
      <c r="A2996" s="28" t="s">
        <v>3765</v>
      </c>
      <c r="B2996" s="28" t="s">
        <v>3766</v>
      </c>
      <c r="C2996" s="28" t="s">
        <v>10</v>
      </c>
    </row>
    <row r="2997" spans="1:3" ht="20.25" customHeight="1">
      <c r="A2997" s="5" t="str">
        <f>"006151"</f>
        <v>006151</v>
      </c>
      <c r="B2997" s="6" t="s">
        <v>3767</v>
      </c>
      <c r="C2997" s="6" t="s">
        <v>636</v>
      </c>
    </row>
    <row r="2998" spans="1:3" ht="20.25" customHeight="1">
      <c r="A2998" s="5" t="str">
        <f>"006156"</f>
        <v>006156</v>
      </c>
      <c r="B2998" s="6" t="s">
        <v>3768</v>
      </c>
      <c r="C2998" s="6" t="s">
        <v>142</v>
      </c>
    </row>
    <row r="2999" spans="1:3" ht="20.25" customHeight="1">
      <c r="A2999" s="5" t="str">
        <f>"006158"</f>
        <v>006158</v>
      </c>
      <c r="B2999" s="6" t="s">
        <v>3769</v>
      </c>
      <c r="C2999" s="6" t="s">
        <v>139</v>
      </c>
    </row>
    <row r="3000" spans="1:3" ht="20.25" customHeight="1">
      <c r="A3000" s="28" t="s">
        <v>3770</v>
      </c>
      <c r="B3000" s="28" t="s">
        <v>3771</v>
      </c>
      <c r="C3000" s="28" t="s">
        <v>3772</v>
      </c>
    </row>
    <row r="3001" spans="1:3" ht="20.25" customHeight="1">
      <c r="A3001" s="5" t="str">
        <f>"006162"</f>
        <v>006162</v>
      </c>
      <c r="B3001" s="6" t="s">
        <v>3773</v>
      </c>
      <c r="C3001" s="6" t="s">
        <v>16</v>
      </c>
    </row>
    <row r="3002" spans="1:3" ht="20.25" customHeight="1">
      <c r="A3002" s="28" t="s">
        <v>3774</v>
      </c>
      <c r="B3002" s="28" t="s">
        <v>3775</v>
      </c>
      <c r="C3002" s="28" t="s">
        <v>217</v>
      </c>
    </row>
    <row r="3003" spans="1:3" ht="20.25" customHeight="1">
      <c r="A3003" s="15">
        <v>6166</v>
      </c>
      <c r="B3003" s="16" t="s">
        <v>3776</v>
      </c>
      <c r="C3003" s="16" t="s">
        <v>2661</v>
      </c>
    </row>
    <row r="3004" spans="1:3" ht="20.25" customHeight="1">
      <c r="A3004" s="5" t="str">
        <f>"006168"</f>
        <v>006168</v>
      </c>
      <c r="B3004" s="6" t="s">
        <v>3777</v>
      </c>
      <c r="C3004" s="6" t="s">
        <v>317</v>
      </c>
    </row>
    <row r="3005" spans="1:3" ht="20.25" customHeight="1">
      <c r="A3005" s="5" t="str">
        <f>"006169"</f>
        <v>006169</v>
      </c>
      <c r="B3005" s="6" t="s">
        <v>3778</v>
      </c>
      <c r="C3005" s="6" t="s">
        <v>31</v>
      </c>
    </row>
    <row r="3006" spans="1:3" ht="20.25" customHeight="1">
      <c r="A3006" s="5" t="str">
        <f>"006170"</f>
        <v>006170</v>
      </c>
      <c r="B3006" s="6" t="s">
        <v>3779</v>
      </c>
      <c r="C3006" s="6" t="s">
        <v>10</v>
      </c>
    </row>
    <row r="3007" spans="1:3" ht="20.25" customHeight="1">
      <c r="A3007" s="28" t="s">
        <v>3780</v>
      </c>
      <c r="B3007" s="28" t="s">
        <v>3781</v>
      </c>
      <c r="C3007" s="28" t="s">
        <v>16</v>
      </c>
    </row>
    <row r="3008" spans="1:3" ht="20.25" customHeight="1">
      <c r="A3008" s="10">
        <v>6177</v>
      </c>
      <c r="B3008" s="11" t="s">
        <v>3782</v>
      </c>
      <c r="C3008" s="11" t="s">
        <v>2105</v>
      </c>
    </row>
    <row r="3009" spans="1:3" ht="20.25" customHeight="1">
      <c r="A3009" s="5" t="str">
        <f>"006178"</f>
        <v>006178</v>
      </c>
      <c r="B3009" s="6" t="s">
        <v>3783</v>
      </c>
      <c r="C3009" s="6" t="s">
        <v>48</v>
      </c>
    </row>
    <row r="3010" spans="1:3" ht="20.25" customHeight="1">
      <c r="A3010" s="5" t="str">
        <f>"006179"</f>
        <v>006179</v>
      </c>
      <c r="B3010" s="6" t="s">
        <v>3784</v>
      </c>
      <c r="C3010" s="6" t="s">
        <v>45</v>
      </c>
    </row>
    <row r="3011" spans="1:3" ht="20.25" customHeight="1">
      <c r="A3011" s="28" t="s">
        <v>3785</v>
      </c>
      <c r="B3011" s="28" t="s">
        <v>3786</v>
      </c>
      <c r="C3011" s="28" t="s">
        <v>8</v>
      </c>
    </row>
    <row r="3012" spans="1:3" ht="20.25" customHeight="1">
      <c r="A3012" s="28" t="s">
        <v>3787</v>
      </c>
      <c r="B3012" s="28" t="s">
        <v>3788</v>
      </c>
      <c r="C3012" s="28" t="s">
        <v>10</v>
      </c>
    </row>
    <row r="3013" spans="1:3" ht="20.25" customHeight="1">
      <c r="A3013" s="5" t="str">
        <f>"006183"</f>
        <v>006183</v>
      </c>
      <c r="B3013" s="6" t="s">
        <v>3789</v>
      </c>
      <c r="C3013" s="6" t="s">
        <v>147</v>
      </c>
    </row>
    <row r="3014" spans="1:3" ht="20.25" customHeight="1">
      <c r="A3014" s="5" t="str">
        <f>"006185"</f>
        <v>006185</v>
      </c>
      <c r="B3014" s="6" t="s">
        <v>3790</v>
      </c>
      <c r="C3014" s="6" t="s">
        <v>147</v>
      </c>
    </row>
    <row r="3015" spans="1:3" ht="20.25" customHeight="1">
      <c r="A3015" s="5" t="str">
        <f>"006186"</f>
        <v>006186</v>
      </c>
      <c r="B3015" s="6" t="s">
        <v>3791</v>
      </c>
      <c r="C3015" s="6" t="s">
        <v>147</v>
      </c>
    </row>
    <row r="3016" spans="1:3" ht="20.25" customHeight="1">
      <c r="A3016" s="5" t="str">
        <f>"006187"</f>
        <v>006187</v>
      </c>
      <c r="B3016" s="6" t="s">
        <v>3792</v>
      </c>
      <c r="C3016" s="6" t="s">
        <v>51</v>
      </c>
    </row>
    <row r="3017" spans="1:3" ht="20.25" customHeight="1">
      <c r="A3017" s="5" t="str">
        <f>"006188"</f>
        <v>006188</v>
      </c>
      <c r="B3017" s="6" t="s">
        <v>3793</v>
      </c>
      <c r="C3017" s="6" t="s">
        <v>1892</v>
      </c>
    </row>
    <row r="3018" spans="1:3" ht="20.25" customHeight="1">
      <c r="A3018" s="28" t="s">
        <v>3794</v>
      </c>
      <c r="B3018" s="28" t="s">
        <v>3795</v>
      </c>
      <c r="C3018" s="28" t="s">
        <v>18</v>
      </c>
    </row>
    <row r="3019" spans="1:3" ht="20.25" customHeight="1">
      <c r="A3019" s="5" t="str">
        <f>"006190"</f>
        <v>006190</v>
      </c>
      <c r="B3019" s="6" t="s">
        <v>3796</v>
      </c>
      <c r="C3019" s="6" t="s">
        <v>165</v>
      </c>
    </row>
    <row r="3020" spans="1:3" ht="20.25" customHeight="1">
      <c r="A3020" s="5" t="str">
        <f>"006191"</f>
        <v>006191</v>
      </c>
      <c r="B3020" s="6" t="s">
        <v>3797</v>
      </c>
      <c r="C3020" s="6" t="s">
        <v>147</v>
      </c>
    </row>
    <row r="3021" spans="1:3" ht="20.25" customHeight="1">
      <c r="A3021" s="5" t="str">
        <f>"006192"</f>
        <v>006192</v>
      </c>
      <c r="B3021" s="6" t="s">
        <v>3798</v>
      </c>
      <c r="C3021" s="6" t="s">
        <v>34</v>
      </c>
    </row>
    <row r="3022" spans="1:3" ht="20.25" customHeight="1">
      <c r="A3022" s="28" t="s">
        <v>3799</v>
      </c>
      <c r="B3022" s="11" t="s">
        <v>3800</v>
      </c>
      <c r="C3022" s="11" t="s">
        <v>14</v>
      </c>
    </row>
    <row r="3023" spans="1:3" ht="20.25" customHeight="1">
      <c r="A3023" s="28" t="s">
        <v>3801</v>
      </c>
      <c r="B3023" s="28" t="s">
        <v>3802</v>
      </c>
      <c r="C3023" s="28" t="s">
        <v>38</v>
      </c>
    </row>
    <row r="3024" spans="1:3" ht="20.25" customHeight="1">
      <c r="A3024" s="5" t="str">
        <f>"006196"</f>
        <v>006196</v>
      </c>
      <c r="B3024" s="6" t="s">
        <v>3803</v>
      </c>
      <c r="C3024" s="6" t="s">
        <v>244</v>
      </c>
    </row>
    <row r="3025" spans="1:3" ht="20.25" customHeight="1">
      <c r="A3025" s="5" t="str">
        <f>"006197"</f>
        <v>006197</v>
      </c>
      <c r="B3025" s="6" t="s">
        <v>3804</v>
      </c>
      <c r="C3025" s="6" t="s">
        <v>3805</v>
      </c>
    </row>
    <row r="3026" spans="1:3" ht="20.25" customHeight="1">
      <c r="A3026" s="5" t="str">
        <f>"006198"</f>
        <v>006198</v>
      </c>
      <c r="B3026" s="6" t="s">
        <v>3806</v>
      </c>
      <c r="C3026" s="6" t="s">
        <v>36</v>
      </c>
    </row>
    <row r="3027" spans="1:3" ht="20.25" customHeight="1">
      <c r="A3027" s="28" t="s">
        <v>3807</v>
      </c>
      <c r="B3027" s="28" t="s">
        <v>3808</v>
      </c>
      <c r="C3027" s="28" t="s">
        <v>3809</v>
      </c>
    </row>
    <row r="3028" spans="1:3" ht="20.25" customHeight="1">
      <c r="A3028" s="5" t="str">
        <f>"006200"</f>
        <v>006200</v>
      </c>
      <c r="B3028" s="6" t="s">
        <v>3810</v>
      </c>
      <c r="C3028" s="6" t="s">
        <v>370</v>
      </c>
    </row>
    <row r="3029" spans="1:3" ht="20.25" customHeight="1">
      <c r="A3029" s="10">
        <v>6202</v>
      </c>
      <c r="B3029" s="11" t="s">
        <v>3811</v>
      </c>
      <c r="C3029" s="11" t="s">
        <v>147</v>
      </c>
    </row>
    <row r="3030" spans="1:3" ht="20.25" customHeight="1">
      <c r="A3030" s="28" t="s">
        <v>3812</v>
      </c>
      <c r="B3030" s="28" t="s">
        <v>3813</v>
      </c>
      <c r="C3030" s="28" t="s">
        <v>16</v>
      </c>
    </row>
    <row r="3031" spans="1:3" ht="20.25" customHeight="1">
      <c r="A3031" s="28" t="s">
        <v>3814</v>
      </c>
      <c r="B3031" s="28" t="s">
        <v>3815</v>
      </c>
      <c r="C3031" s="28" t="s">
        <v>31</v>
      </c>
    </row>
    <row r="3032" spans="1:3" ht="20.25" customHeight="1">
      <c r="A3032" s="28" t="s">
        <v>3816</v>
      </c>
      <c r="B3032" s="28" t="s">
        <v>3817</v>
      </c>
      <c r="C3032" s="28" t="s">
        <v>147</v>
      </c>
    </row>
    <row r="3033" spans="1:3" ht="20.25" customHeight="1">
      <c r="A3033" s="5" t="str">
        <f>"006216"</f>
        <v>006216</v>
      </c>
      <c r="B3033" s="6" t="s">
        <v>3818</v>
      </c>
      <c r="C3033" s="6" t="s">
        <v>261</v>
      </c>
    </row>
    <row r="3034" spans="1:3" ht="20.25" customHeight="1">
      <c r="A3034" s="5" t="str">
        <f>"006218"</f>
        <v>006218</v>
      </c>
      <c r="B3034" s="6" t="s">
        <v>3819</v>
      </c>
      <c r="C3034" s="6" t="s">
        <v>244</v>
      </c>
    </row>
    <row r="3035" spans="1:3" ht="20.25" customHeight="1">
      <c r="A3035" s="5" t="str">
        <f>"006222"</f>
        <v>006222</v>
      </c>
      <c r="B3035" s="6" t="s">
        <v>3820</v>
      </c>
      <c r="C3035" s="6" t="s">
        <v>133</v>
      </c>
    </row>
    <row r="3036" spans="1:3" ht="20.25" customHeight="1">
      <c r="A3036" s="5" t="str">
        <f>"006225"</f>
        <v>006225</v>
      </c>
      <c r="B3036" s="6" t="s">
        <v>3821</v>
      </c>
      <c r="C3036" s="6" t="s">
        <v>2642</v>
      </c>
    </row>
    <row r="3037" spans="1:3" ht="20.25" customHeight="1">
      <c r="A3037" s="5" t="str">
        <f>"006226"</f>
        <v>006226</v>
      </c>
      <c r="B3037" s="6" t="s">
        <v>3822</v>
      </c>
      <c r="C3037" s="6" t="s">
        <v>412</v>
      </c>
    </row>
    <row r="3038" spans="1:3" ht="20.25" customHeight="1">
      <c r="A3038" s="28" t="s">
        <v>3823</v>
      </c>
      <c r="B3038" s="28" t="s">
        <v>3824</v>
      </c>
      <c r="C3038" s="28" t="s">
        <v>31</v>
      </c>
    </row>
    <row r="3039" spans="1:3" ht="20.25" customHeight="1">
      <c r="A3039" s="5" t="str">
        <f>"006229"</f>
        <v>006229</v>
      </c>
      <c r="B3039" s="6" t="s">
        <v>3825</v>
      </c>
      <c r="C3039" s="6" t="s">
        <v>10</v>
      </c>
    </row>
    <row r="3040" spans="1:3" ht="20.25" customHeight="1">
      <c r="A3040" s="5" t="str">
        <f>"006235"</f>
        <v>006235</v>
      </c>
      <c r="B3040" s="6" t="s">
        <v>3826</v>
      </c>
      <c r="C3040" s="6" t="s">
        <v>38</v>
      </c>
    </row>
    <row r="3041" spans="1:3" ht="20.25" customHeight="1">
      <c r="A3041" s="28" t="s">
        <v>3827</v>
      </c>
      <c r="B3041" s="28" t="s">
        <v>3828</v>
      </c>
      <c r="C3041" s="28" t="s">
        <v>62</v>
      </c>
    </row>
    <row r="3042" spans="1:3" ht="20.25" customHeight="1">
      <c r="A3042" s="28" t="s">
        <v>3829</v>
      </c>
      <c r="B3042" s="28" t="s">
        <v>3830</v>
      </c>
      <c r="C3042" s="28" t="s">
        <v>3628</v>
      </c>
    </row>
    <row r="3043" spans="1:3" ht="20.25" customHeight="1">
      <c r="A3043" s="5" t="str">
        <f>"006256"</f>
        <v>006256</v>
      </c>
      <c r="B3043" s="6" t="s">
        <v>3831</v>
      </c>
      <c r="C3043" s="6" t="s">
        <v>311</v>
      </c>
    </row>
    <row r="3044" spans="1:3" ht="20.25" customHeight="1">
      <c r="A3044" s="10">
        <v>6257</v>
      </c>
      <c r="B3044" s="11" t="s">
        <v>3832</v>
      </c>
      <c r="C3044" s="11" t="s">
        <v>3628</v>
      </c>
    </row>
    <row r="3045" spans="1:3" ht="20.25" customHeight="1">
      <c r="A3045" s="5" t="str">
        <f>"006258"</f>
        <v>006258</v>
      </c>
      <c r="B3045" s="6" t="s">
        <v>3833</v>
      </c>
      <c r="C3045" s="6" t="s">
        <v>94</v>
      </c>
    </row>
    <row r="3046" spans="1:3" ht="20.25" customHeight="1">
      <c r="A3046" s="5" t="str">
        <f>"006259"</f>
        <v>006259</v>
      </c>
      <c r="B3046" s="6" t="s">
        <v>3834</v>
      </c>
      <c r="C3046" s="6" t="s">
        <v>285</v>
      </c>
    </row>
    <row r="3047" spans="1:3" ht="20.25" customHeight="1">
      <c r="A3047" s="28" t="s">
        <v>3835</v>
      </c>
      <c r="B3047" s="28" t="s">
        <v>3836</v>
      </c>
      <c r="C3047" s="28" t="s">
        <v>399</v>
      </c>
    </row>
    <row r="3048" spans="1:3" ht="20.25" customHeight="1">
      <c r="A3048" s="5" t="str">
        <f>"006266"</f>
        <v>006266</v>
      </c>
      <c r="B3048" s="6" t="s">
        <v>3837</v>
      </c>
      <c r="C3048" s="6" t="s">
        <v>38</v>
      </c>
    </row>
    <row r="3049" spans="1:3" ht="20.25" customHeight="1">
      <c r="A3049" s="10">
        <v>6268</v>
      </c>
      <c r="B3049" s="11" t="s">
        <v>3838</v>
      </c>
      <c r="C3049" s="11" t="s">
        <v>1695</v>
      </c>
    </row>
    <row r="3050" spans="1:3" ht="20.25" customHeight="1">
      <c r="A3050" s="5" t="str">
        <f>"006269"</f>
        <v>006269</v>
      </c>
      <c r="B3050" s="6" t="s">
        <v>3839</v>
      </c>
      <c r="C3050" s="6" t="s">
        <v>27</v>
      </c>
    </row>
    <row r="3051" spans="1:3" ht="20.25" customHeight="1">
      <c r="A3051" s="5" t="str">
        <f>"006270"</f>
        <v>006270</v>
      </c>
      <c r="B3051" s="6" t="s">
        <v>3840</v>
      </c>
      <c r="C3051" s="6" t="s">
        <v>31</v>
      </c>
    </row>
    <row r="3052" spans="1:3" ht="20.25" customHeight="1">
      <c r="A3052" s="5" t="str">
        <f>"006276"</f>
        <v>006276</v>
      </c>
      <c r="B3052" s="6" t="s">
        <v>3841</v>
      </c>
      <c r="C3052" s="6" t="s">
        <v>370</v>
      </c>
    </row>
    <row r="3053" spans="1:3" ht="20.25" customHeight="1">
      <c r="A3053" s="5" t="str">
        <f>"006277"</f>
        <v>006277</v>
      </c>
      <c r="B3053" s="6" t="s">
        <v>3842</v>
      </c>
      <c r="C3053" s="6" t="s">
        <v>189</v>
      </c>
    </row>
    <row r="3054" spans="1:3" ht="20.25" customHeight="1">
      <c r="A3054" s="5" t="str">
        <f>"006278"</f>
        <v>006278</v>
      </c>
      <c r="B3054" s="6" t="s">
        <v>3843</v>
      </c>
      <c r="C3054" s="6" t="s">
        <v>412</v>
      </c>
    </row>
    <row r="3055" spans="1:3" ht="20.25" customHeight="1">
      <c r="A3055" s="10">
        <v>6279</v>
      </c>
      <c r="B3055" s="11" t="s">
        <v>3844</v>
      </c>
      <c r="C3055" s="11" t="s">
        <v>713</v>
      </c>
    </row>
    <row r="3056" spans="1:3" ht="20.25" customHeight="1">
      <c r="A3056" s="5" t="str">
        <f>"006280"</f>
        <v>006280</v>
      </c>
      <c r="B3056" s="6" t="s">
        <v>3845</v>
      </c>
      <c r="C3056" s="6" t="s">
        <v>2105</v>
      </c>
    </row>
    <row r="3057" spans="1:3" ht="20.25" customHeight="1">
      <c r="A3057" s="5" t="str">
        <f>"006281"</f>
        <v>006281</v>
      </c>
      <c r="B3057" s="6" t="s">
        <v>3846</v>
      </c>
      <c r="C3057" s="6" t="s">
        <v>10</v>
      </c>
    </row>
    <row r="3058" spans="1:3" ht="20.25" customHeight="1">
      <c r="A3058" s="5" t="str">
        <f>"006282"</f>
        <v>006282</v>
      </c>
      <c r="B3058" s="6" t="s">
        <v>3847</v>
      </c>
      <c r="C3058" s="6" t="s">
        <v>38</v>
      </c>
    </row>
    <row r="3059" spans="1:3" ht="20.25" customHeight="1">
      <c r="A3059" s="5" t="str">
        <f>"006286"</f>
        <v>006286</v>
      </c>
      <c r="B3059" s="6" t="s">
        <v>3848</v>
      </c>
      <c r="C3059" s="6" t="s">
        <v>786</v>
      </c>
    </row>
    <row r="3060" spans="1:3" ht="20.25" customHeight="1">
      <c r="A3060" s="5" t="str">
        <f>"006288"</f>
        <v>006288</v>
      </c>
      <c r="B3060" s="6" t="s">
        <v>3849</v>
      </c>
      <c r="C3060" s="6" t="s">
        <v>244</v>
      </c>
    </row>
    <row r="3061" spans="1:3" ht="20.25" customHeight="1">
      <c r="A3061" s="5" t="str">
        <f>"006289"</f>
        <v>006289</v>
      </c>
      <c r="B3061" s="6" t="s">
        <v>3850</v>
      </c>
      <c r="C3061" s="6" t="s">
        <v>934</v>
      </c>
    </row>
    <row r="3062" spans="1:3" ht="20.25" customHeight="1">
      <c r="A3062" s="28" t="s">
        <v>3851</v>
      </c>
      <c r="B3062" s="28" t="s">
        <v>3852</v>
      </c>
      <c r="C3062" s="28" t="s">
        <v>86</v>
      </c>
    </row>
    <row r="3063" spans="1:3" ht="20.25" customHeight="1">
      <c r="A3063" s="5" t="str">
        <f>"006296"</f>
        <v>006296</v>
      </c>
      <c r="B3063" s="6" t="s">
        <v>3853</v>
      </c>
      <c r="C3063" s="6" t="s">
        <v>40</v>
      </c>
    </row>
    <row r="3064" spans="1:3" ht="20.25" customHeight="1">
      <c r="A3064" s="5" t="str">
        <f>"006297"</f>
        <v>006297</v>
      </c>
      <c r="B3064" s="6" t="s">
        <v>3854</v>
      </c>
      <c r="C3064" s="6" t="s">
        <v>1327</v>
      </c>
    </row>
    <row r="3065" spans="1:3" ht="20.25" customHeight="1">
      <c r="A3065" s="10">
        <v>6298</v>
      </c>
      <c r="B3065" s="11" t="s">
        <v>3855</v>
      </c>
      <c r="C3065" s="11" t="s">
        <v>10</v>
      </c>
    </row>
    <row r="3066" spans="1:3" ht="20.25" customHeight="1">
      <c r="A3066" s="5" t="str">
        <f>"006299"</f>
        <v>006299</v>
      </c>
      <c r="B3066" s="6" t="s">
        <v>3856</v>
      </c>
      <c r="C3066" s="6" t="s">
        <v>34</v>
      </c>
    </row>
    <row r="3067" spans="1:3" ht="20.25" customHeight="1">
      <c r="A3067" s="5" t="str">
        <f>"006308"</f>
        <v>006308</v>
      </c>
      <c r="B3067" s="6" t="s">
        <v>3857</v>
      </c>
      <c r="C3067" s="6" t="s">
        <v>34</v>
      </c>
    </row>
    <row r="3068" spans="1:3" ht="20.25" customHeight="1">
      <c r="A3068" s="5" t="str">
        <f>"006309"</f>
        <v>006309</v>
      </c>
      <c r="B3068" s="6" t="s">
        <v>3858</v>
      </c>
      <c r="C3068" s="6" t="s">
        <v>38</v>
      </c>
    </row>
    <row r="3069" spans="1:3" ht="20.25" customHeight="1">
      <c r="A3069" s="5" t="str">
        <f>"006310"</f>
        <v>006310</v>
      </c>
      <c r="B3069" s="6" t="s">
        <v>3859</v>
      </c>
      <c r="C3069" s="6" t="s">
        <v>34</v>
      </c>
    </row>
    <row r="3070" spans="1:3" ht="20.25" customHeight="1">
      <c r="A3070" s="5" t="str">
        <f>"006311"</f>
        <v>006311</v>
      </c>
      <c r="B3070" s="6" t="s">
        <v>3860</v>
      </c>
      <c r="C3070" s="6" t="s">
        <v>31</v>
      </c>
    </row>
    <row r="3071" spans="1:3" ht="20.25" customHeight="1">
      <c r="A3071" s="5" t="str">
        <f>"006312"</f>
        <v>006312</v>
      </c>
      <c r="B3071" s="6" t="s">
        <v>3861</v>
      </c>
      <c r="C3071" s="6" t="s">
        <v>169</v>
      </c>
    </row>
    <row r="3072" spans="1:3" ht="20.25" customHeight="1">
      <c r="A3072" s="10">
        <v>6316</v>
      </c>
      <c r="B3072" s="11" t="s">
        <v>3862</v>
      </c>
      <c r="C3072" s="11" t="s">
        <v>3863</v>
      </c>
    </row>
    <row r="3073" spans="1:3" ht="20.25" customHeight="1">
      <c r="A3073" s="5" t="str">
        <f>"006318"</f>
        <v>006318</v>
      </c>
      <c r="B3073" s="6" t="s">
        <v>3864</v>
      </c>
      <c r="C3073" s="6" t="s">
        <v>38</v>
      </c>
    </row>
    <row r="3074" spans="1:3" ht="20.25" customHeight="1">
      <c r="A3074" s="10">
        <v>6319</v>
      </c>
      <c r="B3074" s="11" t="s">
        <v>3865</v>
      </c>
      <c r="C3074" s="11" t="s">
        <v>2566</v>
      </c>
    </row>
    <row r="3075" spans="1:3" ht="20.25" customHeight="1">
      <c r="A3075" s="5" t="str">
        <f>"006323"</f>
        <v>006323</v>
      </c>
      <c r="B3075" s="6" t="s">
        <v>3866</v>
      </c>
      <c r="C3075" s="6" t="s">
        <v>59</v>
      </c>
    </row>
    <row r="3076" spans="1:3" ht="20.25" customHeight="1">
      <c r="A3076" s="28" t="s">
        <v>3867</v>
      </c>
      <c r="B3076" s="28" t="s">
        <v>3868</v>
      </c>
      <c r="C3076" s="28" t="s">
        <v>147</v>
      </c>
    </row>
    <row r="3077" spans="1:3" ht="20.25" customHeight="1">
      <c r="A3077" s="5" t="str">
        <f>"006326"</f>
        <v>006326</v>
      </c>
      <c r="B3077" s="6" t="s">
        <v>3869</v>
      </c>
      <c r="C3077" s="6" t="s">
        <v>38</v>
      </c>
    </row>
    <row r="3078" spans="1:3" ht="20.25" customHeight="1">
      <c r="A3078" s="28" t="s">
        <v>3870</v>
      </c>
      <c r="B3078" s="28" t="s">
        <v>3871</v>
      </c>
      <c r="C3078" s="28" t="s">
        <v>1009</v>
      </c>
    </row>
    <row r="3079" spans="1:3" ht="20.25" customHeight="1">
      <c r="A3079" s="85">
        <v>6328</v>
      </c>
      <c r="B3079" s="86" t="s">
        <v>3872</v>
      </c>
      <c r="C3079" s="86" t="s">
        <v>3873</v>
      </c>
    </row>
    <row r="3080" spans="1:3" ht="20.25" customHeight="1">
      <c r="A3080" s="28" t="s">
        <v>3874</v>
      </c>
      <c r="B3080" s="28" t="s">
        <v>3875</v>
      </c>
      <c r="C3080" s="28" t="s">
        <v>142</v>
      </c>
    </row>
    <row r="3081" spans="1:3" ht="20.25" customHeight="1">
      <c r="A3081" s="10">
        <v>6336</v>
      </c>
      <c r="B3081" s="11" t="s">
        <v>3876</v>
      </c>
      <c r="C3081" s="11" t="s">
        <v>147</v>
      </c>
    </row>
    <row r="3082" spans="1:3" ht="20.25" customHeight="1">
      <c r="A3082" s="5" t="str">
        <f>"006338"</f>
        <v>006338</v>
      </c>
      <c r="B3082" s="6" t="s">
        <v>3877</v>
      </c>
      <c r="C3082" s="6" t="s">
        <v>646</v>
      </c>
    </row>
    <row r="3083" spans="1:3" ht="20.25" customHeight="1">
      <c r="A3083" s="5" t="str">
        <f>"006339"</f>
        <v>006339</v>
      </c>
      <c r="B3083" s="6" t="s">
        <v>3878</v>
      </c>
      <c r="C3083" s="6" t="s">
        <v>8</v>
      </c>
    </row>
    <row r="3084" spans="1:3" ht="20.25" customHeight="1">
      <c r="A3084" s="5" t="str">
        <f>"006351"</f>
        <v>006351</v>
      </c>
      <c r="B3084" s="6" t="s">
        <v>3879</v>
      </c>
      <c r="C3084" s="6" t="s">
        <v>10</v>
      </c>
    </row>
    <row r="3085" spans="1:3" ht="20.25" customHeight="1">
      <c r="A3085" s="5" t="str">
        <f>"006355"</f>
        <v>006355</v>
      </c>
      <c r="B3085" s="6" t="s">
        <v>3880</v>
      </c>
      <c r="C3085" s="6" t="s">
        <v>31</v>
      </c>
    </row>
    <row r="3086" spans="1:3" ht="20.25" customHeight="1">
      <c r="A3086" s="28" t="s">
        <v>3881</v>
      </c>
      <c r="B3086" s="28" t="s">
        <v>3882</v>
      </c>
      <c r="C3086" s="28" t="s">
        <v>217</v>
      </c>
    </row>
    <row r="3087" spans="1:3" ht="20.25" customHeight="1">
      <c r="A3087" s="28" t="s">
        <v>3883</v>
      </c>
      <c r="B3087" s="28" t="s">
        <v>3884</v>
      </c>
      <c r="C3087" s="28" t="s">
        <v>10</v>
      </c>
    </row>
    <row r="3088" spans="1:3" ht="20.25" customHeight="1">
      <c r="A3088" s="5" t="str">
        <f>"006359"</f>
        <v>006359</v>
      </c>
      <c r="B3088" s="6" t="s">
        <v>3885</v>
      </c>
      <c r="C3088" s="6" t="s">
        <v>34</v>
      </c>
    </row>
    <row r="3089" spans="1:3" ht="20.25" customHeight="1">
      <c r="A3089" s="5" t="str">
        <f>"006361"</f>
        <v>006361</v>
      </c>
      <c r="B3089" s="6" t="s">
        <v>3886</v>
      </c>
      <c r="C3089" s="6" t="s">
        <v>786</v>
      </c>
    </row>
    <row r="3090" spans="1:3" ht="20.25" customHeight="1">
      <c r="A3090" s="5" t="str">
        <f>"006363"</f>
        <v>006363</v>
      </c>
      <c r="B3090" s="6" t="s">
        <v>3887</v>
      </c>
      <c r="C3090" s="6" t="s">
        <v>370</v>
      </c>
    </row>
    <row r="3091" spans="1:3" ht="20.25" customHeight="1">
      <c r="A3091" s="5" t="str">
        <f>"006366"</f>
        <v>006366</v>
      </c>
      <c r="B3091" s="6" t="s">
        <v>3888</v>
      </c>
      <c r="C3091" s="6" t="s">
        <v>3327</v>
      </c>
    </row>
    <row r="3092" spans="1:3" ht="20.25" customHeight="1">
      <c r="A3092" s="5" t="str">
        <f>"006368"</f>
        <v>006368</v>
      </c>
      <c r="B3092" s="6" t="s">
        <v>3889</v>
      </c>
      <c r="C3092" s="6" t="s">
        <v>285</v>
      </c>
    </row>
    <row r="3093" spans="1:3" ht="20.25" customHeight="1">
      <c r="A3093" s="28" t="s">
        <v>3890</v>
      </c>
      <c r="B3093" s="28" t="s">
        <v>3891</v>
      </c>
      <c r="C3093" s="28" t="s">
        <v>107</v>
      </c>
    </row>
    <row r="3094" spans="1:3" ht="20.25" customHeight="1">
      <c r="A3094" s="5" t="str">
        <f>"006373"</f>
        <v>006373</v>
      </c>
      <c r="B3094" s="6" t="s">
        <v>3892</v>
      </c>
      <c r="C3094" s="6" t="s">
        <v>2713</v>
      </c>
    </row>
    <row r="3095" spans="1:3" ht="20.25" customHeight="1">
      <c r="A3095" s="5" t="str">
        <f>"006376"</f>
        <v>006376</v>
      </c>
      <c r="B3095" s="6" t="s">
        <v>3893</v>
      </c>
      <c r="C3095" s="6" t="s">
        <v>139</v>
      </c>
    </row>
    <row r="3096" spans="1:3" ht="20.25" customHeight="1">
      <c r="A3096" s="28" t="s">
        <v>3894</v>
      </c>
      <c r="B3096" s="28" t="s">
        <v>3895</v>
      </c>
      <c r="C3096" s="28" t="s">
        <v>215</v>
      </c>
    </row>
    <row r="3097" spans="1:3" ht="20.25" customHeight="1">
      <c r="A3097" s="5" t="str">
        <f>"006379"</f>
        <v>006379</v>
      </c>
      <c r="B3097" s="6" t="s">
        <v>3896</v>
      </c>
      <c r="C3097" s="6" t="s">
        <v>31</v>
      </c>
    </row>
    <row r="3098" spans="1:3" ht="20.25" customHeight="1">
      <c r="A3098" s="5" t="str">
        <f>"006380"</f>
        <v>006380</v>
      </c>
      <c r="B3098" s="6" t="s">
        <v>3897</v>
      </c>
      <c r="C3098" s="6" t="s">
        <v>12</v>
      </c>
    </row>
    <row r="3099" spans="1:3" ht="20.25" customHeight="1">
      <c r="A3099" s="28" t="s">
        <v>3898</v>
      </c>
      <c r="B3099" s="28" t="s">
        <v>2083</v>
      </c>
      <c r="C3099" s="28" t="s">
        <v>539</v>
      </c>
    </row>
    <row r="3100" spans="1:3" ht="20.25" customHeight="1">
      <c r="A3100" s="5" t="str">
        <f>"006382"</f>
        <v>006382</v>
      </c>
      <c r="B3100" s="6" t="s">
        <v>3899</v>
      </c>
      <c r="C3100" s="6" t="s">
        <v>38</v>
      </c>
    </row>
    <row r="3101" spans="1:3" ht="20.25" customHeight="1">
      <c r="A3101" s="5" t="str">
        <f>"006385"</f>
        <v>006385</v>
      </c>
      <c r="B3101" s="6" t="s">
        <v>3900</v>
      </c>
      <c r="C3101" s="6" t="s">
        <v>8</v>
      </c>
    </row>
    <row r="3102" spans="1:3" ht="20.25" customHeight="1">
      <c r="A3102" s="5" t="str">
        <f>"006386"</f>
        <v>006386</v>
      </c>
      <c r="B3102" s="6" t="s">
        <v>3901</v>
      </c>
      <c r="C3102" s="6" t="s">
        <v>452</v>
      </c>
    </row>
    <row r="3103" spans="1:3" ht="20.25" customHeight="1">
      <c r="A3103" s="5" t="str">
        <f>"006388"</f>
        <v>006388</v>
      </c>
      <c r="B3103" s="6" t="s">
        <v>3902</v>
      </c>
      <c r="C3103" s="6" t="s">
        <v>147</v>
      </c>
    </row>
    <row r="3104" spans="1:3" ht="20.25" customHeight="1">
      <c r="A3104" s="5" t="str">
        <f>"006389"</f>
        <v>006389</v>
      </c>
      <c r="B3104" s="6" t="s">
        <v>3903</v>
      </c>
      <c r="C3104" s="6" t="s">
        <v>56</v>
      </c>
    </row>
    <row r="3105" spans="1:3" ht="20.25" customHeight="1">
      <c r="A3105" s="28" t="s">
        <v>3904</v>
      </c>
      <c r="B3105" s="28" t="s">
        <v>3905</v>
      </c>
      <c r="C3105" s="28" t="s">
        <v>121</v>
      </c>
    </row>
    <row r="3106" spans="1:3" ht="20.25" customHeight="1">
      <c r="A3106" s="5" t="str">
        <f>"006395"</f>
        <v>006395</v>
      </c>
      <c r="B3106" s="6" t="s">
        <v>3906</v>
      </c>
      <c r="C3106" s="6" t="s">
        <v>285</v>
      </c>
    </row>
    <row r="3107" spans="1:3" ht="20.25" customHeight="1">
      <c r="A3107" s="28" t="s">
        <v>3907</v>
      </c>
      <c r="B3107" s="28" t="s">
        <v>3908</v>
      </c>
      <c r="C3107" s="28" t="s">
        <v>147</v>
      </c>
    </row>
    <row r="3108" spans="1:3" ht="20.25" customHeight="1">
      <c r="A3108" s="5" t="str">
        <f>"006397"</f>
        <v>006397</v>
      </c>
      <c r="B3108" s="6" t="s">
        <v>3909</v>
      </c>
      <c r="C3108" s="6" t="s">
        <v>38</v>
      </c>
    </row>
    <row r="3109" spans="1:3" ht="20.25" customHeight="1">
      <c r="A3109" s="28" t="s">
        <v>3910</v>
      </c>
      <c r="B3109" s="28" t="s">
        <v>3911</v>
      </c>
      <c r="C3109" s="28" t="s">
        <v>147</v>
      </c>
    </row>
    <row r="3110" spans="1:3" ht="20.25" customHeight="1">
      <c r="A3110" s="28" t="s">
        <v>3912</v>
      </c>
      <c r="B3110" s="28" t="s">
        <v>3913</v>
      </c>
      <c r="C3110" s="28" t="s">
        <v>112</v>
      </c>
    </row>
    <row r="3111" spans="1:3" ht="20.25" customHeight="1">
      <c r="A3111" s="5" t="str">
        <f>"006408"</f>
        <v>006408</v>
      </c>
      <c r="B3111" s="6" t="s">
        <v>3914</v>
      </c>
      <c r="C3111" s="6" t="s">
        <v>317</v>
      </c>
    </row>
    <row r="3112" spans="1:3" ht="20.25" customHeight="1">
      <c r="A3112" s="28" t="s">
        <v>3915</v>
      </c>
      <c r="B3112" s="28" t="s">
        <v>3916</v>
      </c>
      <c r="C3112" s="28" t="s">
        <v>317</v>
      </c>
    </row>
    <row r="3113" spans="1:3" ht="20.25" customHeight="1">
      <c r="A3113" s="10">
        <v>6478</v>
      </c>
      <c r="B3113" s="11" t="s">
        <v>3917</v>
      </c>
      <c r="C3113" s="11" t="s">
        <v>10</v>
      </c>
    </row>
    <row r="3114" spans="1:3" ht="20.25" customHeight="1">
      <c r="A3114" s="10">
        <v>6488</v>
      </c>
      <c r="B3114" s="11" t="s">
        <v>3918</v>
      </c>
      <c r="C3114" s="11" t="s">
        <v>56</v>
      </c>
    </row>
    <row r="3115" spans="1:3" ht="20.25" customHeight="1">
      <c r="A3115" s="5" t="str">
        <f>"006498"</f>
        <v>006498</v>
      </c>
      <c r="B3115" s="6" t="s">
        <v>3919</v>
      </c>
      <c r="C3115" s="6" t="s">
        <v>38</v>
      </c>
    </row>
    <row r="3116" spans="1:3" ht="20.25" customHeight="1">
      <c r="A3116" s="5" t="str">
        <f>"006506"</f>
        <v>006506</v>
      </c>
      <c r="B3116" s="6" t="s">
        <v>3920</v>
      </c>
      <c r="C3116" s="6" t="s">
        <v>31</v>
      </c>
    </row>
    <row r="3117" spans="1:3" ht="20.25" customHeight="1">
      <c r="A3117" s="5" t="str">
        <f>"006508"</f>
        <v>006508</v>
      </c>
      <c r="B3117" s="6" t="s">
        <v>3921</v>
      </c>
      <c r="C3117" s="6" t="s">
        <v>1753</v>
      </c>
    </row>
    <row r="3118" spans="1:3" ht="20.25" customHeight="1">
      <c r="A3118" s="5" t="str">
        <f>"006512"</f>
        <v>006512</v>
      </c>
      <c r="B3118" s="6" t="s">
        <v>3922</v>
      </c>
      <c r="C3118" s="6" t="s">
        <v>3327</v>
      </c>
    </row>
    <row r="3119" spans="1:3" ht="20.25" customHeight="1">
      <c r="A3119" s="5" t="str">
        <f>"006513"</f>
        <v>006513</v>
      </c>
      <c r="B3119" s="6" t="s">
        <v>3923</v>
      </c>
      <c r="C3119" s="6" t="s">
        <v>38</v>
      </c>
    </row>
    <row r="3120" spans="1:3" ht="20.25" customHeight="1">
      <c r="A3120" s="5" t="str">
        <f>"006515"</f>
        <v>006515</v>
      </c>
      <c r="B3120" s="6" t="s">
        <v>3924</v>
      </c>
      <c r="C3120" s="6" t="s">
        <v>3196</v>
      </c>
    </row>
    <row r="3121" spans="1:3" ht="20.25" customHeight="1">
      <c r="A3121" s="28" t="s">
        <v>3925</v>
      </c>
      <c r="B3121" s="28" t="s">
        <v>3926</v>
      </c>
      <c r="C3121" s="28" t="s">
        <v>10</v>
      </c>
    </row>
    <row r="3122" spans="1:3" ht="20.25" customHeight="1">
      <c r="A3122" s="5" t="str">
        <f>"006517"</f>
        <v>006517</v>
      </c>
      <c r="B3122" s="6" t="s">
        <v>3927</v>
      </c>
      <c r="C3122" s="6" t="s">
        <v>31</v>
      </c>
    </row>
    <row r="3123" spans="1:3" ht="20.25" customHeight="1">
      <c r="A3123" s="28" t="s">
        <v>3928</v>
      </c>
      <c r="B3123" s="28" t="s">
        <v>3929</v>
      </c>
      <c r="C3123" s="28" t="s">
        <v>293</v>
      </c>
    </row>
    <row r="3124" spans="1:3" ht="20.25" customHeight="1">
      <c r="A3124" s="28" t="s">
        <v>3930</v>
      </c>
      <c r="B3124" s="28" t="s">
        <v>3931</v>
      </c>
      <c r="C3124" s="28" t="s">
        <v>185</v>
      </c>
    </row>
    <row r="3125" spans="1:3" ht="20.25" customHeight="1">
      <c r="A3125" s="10">
        <v>6520</v>
      </c>
      <c r="B3125" s="11" t="s">
        <v>3932</v>
      </c>
      <c r="C3125" s="11" t="s">
        <v>412</v>
      </c>
    </row>
    <row r="3126" spans="1:3" ht="20.25" customHeight="1">
      <c r="A3126" s="5" t="str">
        <f>"006521"</f>
        <v>006521</v>
      </c>
      <c r="B3126" s="6" t="s">
        <v>3933</v>
      </c>
      <c r="C3126" s="6" t="s">
        <v>321</v>
      </c>
    </row>
    <row r="3127" spans="1:3" ht="20.25" customHeight="1">
      <c r="A3127" s="5" t="str">
        <f>"006522"</f>
        <v>006522</v>
      </c>
      <c r="B3127" s="6" t="s">
        <v>3934</v>
      </c>
      <c r="C3127" s="6" t="s">
        <v>321</v>
      </c>
    </row>
    <row r="3128" spans="1:3" ht="20.25" customHeight="1">
      <c r="A3128" s="5" t="str">
        <f>"006526"</f>
        <v>006526</v>
      </c>
      <c r="B3128" s="6" t="s">
        <v>3935</v>
      </c>
      <c r="C3128" s="6" t="s">
        <v>3936</v>
      </c>
    </row>
    <row r="3129" spans="1:3" ht="20.25" customHeight="1">
      <c r="A3129" s="10">
        <v>6528</v>
      </c>
      <c r="B3129" s="11" t="s">
        <v>3937</v>
      </c>
      <c r="C3129" s="11" t="s">
        <v>1668</v>
      </c>
    </row>
    <row r="3130" spans="1:3" ht="20.25" customHeight="1">
      <c r="A3130" s="28" t="s">
        <v>3938</v>
      </c>
      <c r="B3130" s="28" t="s">
        <v>3939</v>
      </c>
      <c r="C3130" s="28" t="s">
        <v>317</v>
      </c>
    </row>
    <row r="3131" spans="1:3" ht="20.25" customHeight="1">
      <c r="A3131" s="5" t="str">
        <f>"006530"</f>
        <v>006530</v>
      </c>
      <c r="B3131" s="6" t="s">
        <v>3940</v>
      </c>
      <c r="C3131" s="6" t="s">
        <v>10</v>
      </c>
    </row>
    <row r="3132" spans="1:3" ht="20.25" customHeight="1">
      <c r="A3132" s="5" t="str">
        <f>"006536"</f>
        <v>006536</v>
      </c>
      <c r="B3132" s="6" t="s">
        <v>3941</v>
      </c>
      <c r="C3132" s="6" t="s">
        <v>10</v>
      </c>
    </row>
    <row r="3133" spans="1:3" ht="20.25" customHeight="1">
      <c r="A3133" s="5" t="str">
        <f>"006538"</f>
        <v>006538</v>
      </c>
      <c r="B3133" s="6" t="s">
        <v>3942</v>
      </c>
      <c r="C3133" s="6" t="s">
        <v>94</v>
      </c>
    </row>
    <row r="3134" spans="1:3" ht="20.25" customHeight="1">
      <c r="A3134" s="5" t="str">
        <f>"006539"</f>
        <v>006539</v>
      </c>
      <c r="B3134" s="6" t="s">
        <v>3943</v>
      </c>
      <c r="C3134" s="6" t="s">
        <v>285</v>
      </c>
    </row>
    <row r="3135" spans="1:3" ht="20.25" customHeight="1">
      <c r="A3135" s="28" t="s">
        <v>3944</v>
      </c>
      <c r="B3135" s="28" t="s">
        <v>3945</v>
      </c>
      <c r="C3135" s="28" t="s">
        <v>815</v>
      </c>
    </row>
    <row r="3136" spans="1:3" ht="20.25" customHeight="1">
      <c r="A3136" s="28" t="s">
        <v>3946</v>
      </c>
      <c r="B3136" s="28" t="s">
        <v>3947</v>
      </c>
      <c r="C3136" s="28" t="s">
        <v>870</v>
      </c>
    </row>
    <row r="3137" spans="1:3" ht="20.25" customHeight="1">
      <c r="A3137" s="28" t="s">
        <v>3948</v>
      </c>
      <c r="B3137" s="28" t="s">
        <v>3949</v>
      </c>
      <c r="C3137" s="28" t="s">
        <v>147</v>
      </c>
    </row>
    <row r="3138" spans="1:3" ht="20.25" customHeight="1">
      <c r="A3138" s="10">
        <v>6555</v>
      </c>
      <c r="B3138" s="11" t="s">
        <v>3950</v>
      </c>
      <c r="C3138" s="11" t="s">
        <v>169</v>
      </c>
    </row>
    <row r="3139" spans="1:3" ht="20.25" customHeight="1">
      <c r="A3139" s="28" t="s">
        <v>3951</v>
      </c>
      <c r="B3139" s="28" t="s">
        <v>3952</v>
      </c>
      <c r="C3139" s="28" t="s">
        <v>147</v>
      </c>
    </row>
    <row r="3140" spans="1:3" ht="20.25" customHeight="1">
      <c r="A3140" s="5" t="str">
        <f>"006557"</f>
        <v>006557</v>
      </c>
      <c r="B3140" s="6" t="s">
        <v>3953</v>
      </c>
      <c r="C3140" s="6" t="s">
        <v>56</v>
      </c>
    </row>
    <row r="3141" spans="1:3" ht="20.25" customHeight="1">
      <c r="A3141" s="28" t="s">
        <v>3954</v>
      </c>
      <c r="B3141" s="28" t="s">
        <v>3955</v>
      </c>
      <c r="C3141" s="28" t="s">
        <v>150</v>
      </c>
    </row>
    <row r="3142" spans="1:3" ht="20.25" customHeight="1">
      <c r="A3142" s="5" t="str">
        <f>"006559"</f>
        <v>006559</v>
      </c>
      <c r="B3142" s="6" t="s">
        <v>3956</v>
      </c>
      <c r="C3142" s="6" t="s">
        <v>285</v>
      </c>
    </row>
    <row r="3143" spans="1:3" ht="20.25" customHeight="1">
      <c r="A3143" s="5" t="str">
        <f>"006561"</f>
        <v>006561</v>
      </c>
      <c r="B3143" s="6" t="s">
        <v>3957</v>
      </c>
      <c r="C3143" s="6" t="s">
        <v>213</v>
      </c>
    </row>
    <row r="3144" spans="1:3" ht="20.25" customHeight="1">
      <c r="A3144" s="28" t="s">
        <v>3958</v>
      </c>
      <c r="B3144" s="28" t="s">
        <v>3959</v>
      </c>
      <c r="C3144" s="28" t="s">
        <v>3423</v>
      </c>
    </row>
    <row r="3145" spans="1:3" ht="20.25" customHeight="1">
      <c r="A3145" s="10">
        <v>6567</v>
      </c>
      <c r="B3145" s="11" t="s">
        <v>3960</v>
      </c>
      <c r="C3145" s="11" t="s">
        <v>40</v>
      </c>
    </row>
    <row r="3146" spans="1:3" ht="20.25" customHeight="1">
      <c r="A3146" s="5" t="str">
        <f>"006568"</f>
        <v>006568</v>
      </c>
      <c r="B3146" s="6" t="s">
        <v>3961</v>
      </c>
      <c r="C3146" s="6" t="s">
        <v>31</v>
      </c>
    </row>
    <row r="3147" spans="1:3" ht="20.25" customHeight="1">
      <c r="A3147" s="5" t="str">
        <f>"006569"</f>
        <v>006569</v>
      </c>
      <c r="B3147" s="6" t="s">
        <v>3962</v>
      </c>
      <c r="C3147" s="6" t="s">
        <v>18</v>
      </c>
    </row>
    <row r="3148" spans="1:3" ht="20.25" customHeight="1">
      <c r="A3148" s="5" t="str">
        <f>"006576"</f>
        <v>006576</v>
      </c>
      <c r="B3148" s="6" t="s">
        <v>3963</v>
      </c>
      <c r="C3148" s="6" t="s">
        <v>3964</v>
      </c>
    </row>
    <row r="3149" spans="1:3" ht="20.25" customHeight="1">
      <c r="A3149" s="28" t="s">
        <v>3965</v>
      </c>
      <c r="B3149" s="28" t="s">
        <v>3966</v>
      </c>
      <c r="C3149" s="28" t="s">
        <v>610</v>
      </c>
    </row>
    <row r="3150" spans="1:3" ht="20.25" customHeight="1">
      <c r="A3150" s="28" t="s">
        <v>3967</v>
      </c>
      <c r="B3150" s="42" t="s">
        <v>3968</v>
      </c>
      <c r="C3150" s="28" t="s">
        <v>8</v>
      </c>
    </row>
    <row r="3151" spans="1:3" ht="20.25" customHeight="1">
      <c r="A3151" s="5" t="str">
        <f>"006579"</f>
        <v>006579</v>
      </c>
      <c r="B3151" s="6" t="s">
        <v>3969</v>
      </c>
      <c r="C3151" s="6" t="s">
        <v>51</v>
      </c>
    </row>
    <row r="3152" spans="1:3" ht="20.25" customHeight="1">
      <c r="A3152" s="10">
        <v>6580</v>
      </c>
      <c r="B3152" s="11" t="s">
        <v>3970</v>
      </c>
      <c r="C3152" s="11" t="s">
        <v>112</v>
      </c>
    </row>
    <row r="3153" spans="1:3" ht="20.25" customHeight="1">
      <c r="A3153" s="5" t="str">
        <f>"006581"</f>
        <v>006581</v>
      </c>
      <c r="B3153" s="6" t="s">
        <v>3971</v>
      </c>
      <c r="C3153" s="6" t="s">
        <v>877</v>
      </c>
    </row>
    <row r="3154" spans="1:3" ht="20.25" customHeight="1">
      <c r="A3154" s="5" t="str">
        <f>"006582"</f>
        <v>006582</v>
      </c>
      <c r="B3154" s="6" t="s">
        <v>3972</v>
      </c>
      <c r="C3154" s="6" t="s">
        <v>891</v>
      </c>
    </row>
    <row r="3155" spans="1:3" ht="20.25" customHeight="1">
      <c r="A3155" s="10">
        <v>6583</v>
      </c>
      <c r="B3155" s="11" t="s">
        <v>3973</v>
      </c>
      <c r="C3155" s="11" t="s">
        <v>139</v>
      </c>
    </row>
    <row r="3156" spans="1:3" ht="20.25" customHeight="1">
      <c r="A3156" s="5" t="str">
        <f>"006585"</f>
        <v>006585</v>
      </c>
      <c r="B3156" s="6" t="s">
        <v>3974</v>
      </c>
      <c r="C3156" s="6" t="s">
        <v>161</v>
      </c>
    </row>
    <row r="3157" spans="1:3" ht="20.25" customHeight="1">
      <c r="A3157" s="28" t="s">
        <v>3975</v>
      </c>
      <c r="B3157" s="28" t="s">
        <v>3976</v>
      </c>
      <c r="C3157" s="28" t="s">
        <v>54</v>
      </c>
    </row>
    <row r="3158" spans="1:3" ht="20.25" customHeight="1">
      <c r="A3158" s="28" t="s">
        <v>3977</v>
      </c>
      <c r="B3158" s="28" t="s">
        <v>3978</v>
      </c>
      <c r="C3158" s="28" t="s">
        <v>285</v>
      </c>
    </row>
    <row r="3159" spans="1:3" ht="20.25" customHeight="1">
      <c r="A3159" s="5" t="str">
        <f>"006589"</f>
        <v>006589</v>
      </c>
      <c r="B3159" s="6" t="s">
        <v>3979</v>
      </c>
      <c r="C3159" s="6" t="s">
        <v>10</v>
      </c>
    </row>
    <row r="3160" spans="1:3" ht="20.25" customHeight="1">
      <c r="A3160" s="5" t="str">
        <f>"006596"</f>
        <v>006596</v>
      </c>
      <c r="B3160" s="6" t="s">
        <v>3980</v>
      </c>
      <c r="C3160" s="6" t="s">
        <v>31</v>
      </c>
    </row>
    <row r="3161" spans="1:3" ht="20.25" customHeight="1">
      <c r="A3161" s="5" t="str">
        <f>"006598"</f>
        <v>006598</v>
      </c>
      <c r="B3161" s="6" t="s">
        <v>3981</v>
      </c>
      <c r="C3161" s="6" t="s">
        <v>40</v>
      </c>
    </row>
    <row r="3162" spans="1:3" ht="20.25" customHeight="1">
      <c r="A3162" s="5" t="str">
        <f>"006599"</f>
        <v>006599</v>
      </c>
      <c r="B3162" s="6" t="s">
        <v>3982</v>
      </c>
      <c r="C3162" s="6" t="s">
        <v>317</v>
      </c>
    </row>
    <row r="3163" spans="1:3" ht="20.25" customHeight="1">
      <c r="A3163" s="28" t="s">
        <v>3983</v>
      </c>
      <c r="B3163" s="28" t="s">
        <v>3984</v>
      </c>
      <c r="C3163" s="28" t="s">
        <v>317</v>
      </c>
    </row>
    <row r="3164" spans="1:3" ht="20.25" customHeight="1">
      <c r="A3164" s="10">
        <v>6601</v>
      </c>
      <c r="B3164" s="11" t="s">
        <v>3985</v>
      </c>
      <c r="C3164" s="11" t="s">
        <v>38</v>
      </c>
    </row>
    <row r="3165" spans="1:3" ht="20.25" customHeight="1">
      <c r="A3165" s="28" t="s">
        <v>3986</v>
      </c>
      <c r="B3165" s="28" t="s">
        <v>3987</v>
      </c>
      <c r="C3165" s="28" t="s">
        <v>317</v>
      </c>
    </row>
    <row r="3166" spans="1:3" ht="20.25" customHeight="1">
      <c r="A3166" s="5" t="str">
        <f>"006606"</f>
        <v>006606</v>
      </c>
      <c r="B3166" s="6" t="s">
        <v>3988</v>
      </c>
      <c r="C3166" s="6" t="s">
        <v>3989</v>
      </c>
    </row>
    <row r="3167" spans="1:3" ht="20.25" customHeight="1">
      <c r="A3167" s="5" t="str">
        <f>"006607"</f>
        <v>006607</v>
      </c>
      <c r="B3167" s="6" t="s">
        <v>3990</v>
      </c>
      <c r="C3167" s="6" t="s">
        <v>329</v>
      </c>
    </row>
    <row r="3168" spans="1:3" ht="20.25" customHeight="1">
      <c r="A3168" s="5" t="str">
        <f>"006608"</f>
        <v>006608</v>
      </c>
      <c r="B3168" s="6" t="s">
        <v>3991</v>
      </c>
      <c r="C3168" s="6" t="s">
        <v>31</v>
      </c>
    </row>
    <row r="3169" spans="1:3" ht="20.25" customHeight="1">
      <c r="A3169" s="5" t="str">
        <f>"006609"</f>
        <v>006609</v>
      </c>
      <c r="B3169" s="6" t="s">
        <v>3992</v>
      </c>
      <c r="C3169" s="6" t="s">
        <v>54</v>
      </c>
    </row>
    <row r="3170" spans="1:3" ht="20.25" customHeight="1">
      <c r="A3170" s="5" t="str">
        <f>"006611"</f>
        <v>006611</v>
      </c>
      <c r="B3170" s="6" t="s">
        <v>3993</v>
      </c>
      <c r="C3170" s="6" t="s">
        <v>1732</v>
      </c>
    </row>
    <row r="3171" spans="1:3" ht="20.25" customHeight="1">
      <c r="A3171" s="28" t="s">
        <v>3994</v>
      </c>
      <c r="B3171" s="28" t="s">
        <v>3995</v>
      </c>
      <c r="C3171" s="28" t="s">
        <v>3996</v>
      </c>
    </row>
    <row r="3172" spans="1:3" ht="20.25" customHeight="1">
      <c r="A3172" s="5" t="str">
        <f>"006616"</f>
        <v>006616</v>
      </c>
      <c r="B3172" s="6" t="s">
        <v>3997</v>
      </c>
      <c r="C3172" s="6" t="s">
        <v>121</v>
      </c>
    </row>
    <row r="3173" spans="1:3" ht="20.25" customHeight="1">
      <c r="A3173" s="5" t="str">
        <f>"006617"</f>
        <v>006617</v>
      </c>
      <c r="B3173" s="6" t="s">
        <v>3998</v>
      </c>
      <c r="C3173" s="6" t="s">
        <v>16</v>
      </c>
    </row>
    <row r="3174" spans="1:3" ht="20.25" customHeight="1">
      <c r="A3174" s="5" t="str">
        <f>"006618"</f>
        <v>006618</v>
      </c>
      <c r="B3174" s="6" t="s">
        <v>3999</v>
      </c>
      <c r="C3174" s="6" t="s">
        <v>593</v>
      </c>
    </row>
    <row r="3175" spans="1:3" ht="20.25" customHeight="1">
      <c r="A3175" s="28" t="s">
        <v>4000</v>
      </c>
      <c r="B3175" s="28" t="s">
        <v>4001</v>
      </c>
      <c r="C3175" s="28" t="s">
        <v>213</v>
      </c>
    </row>
    <row r="3176" spans="1:3" ht="20.25" customHeight="1">
      <c r="A3176" s="5" t="str">
        <f>"006620"</f>
        <v>006620</v>
      </c>
      <c r="B3176" s="6" t="s">
        <v>4002</v>
      </c>
      <c r="C3176" s="6" t="s">
        <v>784</v>
      </c>
    </row>
    <row r="3177" spans="1:3" ht="20.25" customHeight="1">
      <c r="A3177" s="5" t="str">
        <f>"006621"</f>
        <v>006621</v>
      </c>
      <c r="B3177" s="6" t="s">
        <v>4003</v>
      </c>
      <c r="C3177" s="6" t="s">
        <v>290</v>
      </c>
    </row>
    <row r="3178" spans="1:3" ht="20.25" customHeight="1">
      <c r="A3178" s="28" t="s">
        <v>4004</v>
      </c>
      <c r="B3178" s="28" t="s">
        <v>4005</v>
      </c>
      <c r="C3178" s="28" t="s">
        <v>31</v>
      </c>
    </row>
    <row r="3179" spans="1:3" ht="20.25" customHeight="1">
      <c r="A3179" s="5" t="str">
        <f>"006628"</f>
        <v>006628</v>
      </c>
      <c r="B3179" s="6" t="s">
        <v>4006</v>
      </c>
      <c r="C3179" s="6" t="s">
        <v>31</v>
      </c>
    </row>
    <row r="3180" spans="1:3" ht="20.25" customHeight="1">
      <c r="A3180" s="5" t="str">
        <f>"006629"</f>
        <v>006629</v>
      </c>
      <c r="B3180" s="6" t="s">
        <v>4007</v>
      </c>
      <c r="C3180" s="6" t="s">
        <v>230</v>
      </c>
    </row>
    <row r="3181" spans="1:3" ht="20.25" customHeight="1">
      <c r="A3181" s="5" t="str">
        <f>"006633"</f>
        <v>006633</v>
      </c>
      <c r="B3181" s="6" t="s">
        <v>3945</v>
      </c>
      <c r="C3181" s="6" t="s">
        <v>31</v>
      </c>
    </row>
    <row r="3182" spans="1:3" ht="20.25" customHeight="1">
      <c r="A3182" s="28" t="s">
        <v>4008</v>
      </c>
      <c r="B3182" s="28" t="s">
        <v>4009</v>
      </c>
      <c r="C3182" s="28" t="s">
        <v>759</v>
      </c>
    </row>
    <row r="3183" spans="1:3" ht="20.25" customHeight="1">
      <c r="A3183" s="28" t="s">
        <v>4010</v>
      </c>
      <c r="B3183" s="28" t="s">
        <v>4011</v>
      </c>
      <c r="C3183" s="28" t="s">
        <v>1439</v>
      </c>
    </row>
    <row r="3184" spans="1:3" ht="20.25" customHeight="1">
      <c r="A3184" s="5" t="str">
        <f>"006639"</f>
        <v>006639</v>
      </c>
      <c r="B3184" s="6" t="s">
        <v>4012</v>
      </c>
      <c r="C3184" s="6" t="s">
        <v>415</v>
      </c>
    </row>
    <row r="3185" spans="1:3" ht="20.25" customHeight="1">
      <c r="A3185" s="31">
        <v>6651</v>
      </c>
      <c r="B3185" s="11" t="s">
        <v>4013</v>
      </c>
      <c r="C3185" s="12" t="s">
        <v>8</v>
      </c>
    </row>
    <row r="3186" spans="1:3" ht="20.25" customHeight="1">
      <c r="A3186" s="5" t="str">
        <f>"006652"</f>
        <v>006652</v>
      </c>
      <c r="B3186" s="6" t="s">
        <v>4014</v>
      </c>
      <c r="C3186" s="6" t="s">
        <v>370</v>
      </c>
    </row>
    <row r="3187" spans="1:3" ht="20.25" customHeight="1">
      <c r="A3187" s="5" t="str">
        <f>"006655"</f>
        <v>006655</v>
      </c>
      <c r="B3187" s="6" t="s">
        <v>4015</v>
      </c>
      <c r="C3187" s="6" t="s">
        <v>1892</v>
      </c>
    </row>
    <row r="3188" spans="1:3" ht="20.25" customHeight="1">
      <c r="A3188" s="28" t="s">
        <v>4016</v>
      </c>
      <c r="B3188" s="28" t="s">
        <v>4017</v>
      </c>
      <c r="C3188" s="28" t="s">
        <v>4018</v>
      </c>
    </row>
    <row r="3189" spans="1:3" ht="20.25" customHeight="1">
      <c r="A3189" s="28" t="s">
        <v>4019</v>
      </c>
      <c r="B3189" s="28" t="s">
        <v>4020</v>
      </c>
      <c r="C3189" s="28" t="s">
        <v>34</v>
      </c>
    </row>
    <row r="3190" spans="1:3" ht="20.25" customHeight="1">
      <c r="A3190" s="28" t="s">
        <v>4021</v>
      </c>
      <c r="B3190" s="28" t="s">
        <v>4022</v>
      </c>
      <c r="C3190" s="28" t="s">
        <v>412</v>
      </c>
    </row>
    <row r="3191" spans="1:3" ht="20.25" customHeight="1">
      <c r="A3191" s="5" t="str">
        <f>"006660"</f>
        <v>006660</v>
      </c>
      <c r="B3191" s="6" t="s">
        <v>4023</v>
      </c>
      <c r="C3191" s="6" t="s">
        <v>285</v>
      </c>
    </row>
    <row r="3192" spans="1:3" ht="20.25" customHeight="1">
      <c r="A3192" s="5" t="str">
        <f>"006661"</f>
        <v>006661</v>
      </c>
      <c r="B3192" s="6" t="s">
        <v>4024</v>
      </c>
      <c r="C3192" s="6" t="s">
        <v>51</v>
      </c>
    </row>
    <row r="3193" spans="1:3" ht="20.25" customHeight="1">
      <c r="A3193" s="5" t="str">
        <f>"006662"</f>
        <v>006662</v>
      </c>
      <c r="B3193" s="6" t="s">
        <v>4025</v>
      </c>
      <c r="C3193" s="6" t="s">
        <v>431</v>
      </c>
    </row>
    <row r="3194" spans="1:3" ht="20.25" customHeight="1">
      <c r="A3194" s="5" t="str">
        <f>"006663"</f>
        <v>006663</v>
      </c>
      <c r="B3194" s="6" t="s">
        <v>4026</v>
      </c>
      <c r="C3194" s="6" t="s">
        <v>891</v>
      </c>
    </row>
    <row r="3195" spans="1:3" ht="20.25" customHeight="1">
      <c r="A3195" s="10">
        <v>6665</v>
      </c>
      <c r="B3195" s="11" t="s">
        <v>4027</v>
      </c>
      <c r="C3195" s="11" t="s">
        <v>139</v>
      </c>
    </row>
    <row r="3196" spans="1:3" ht="20.25" customHeight="1">
      <c r="A3196" s="5" t="str">
        <f>"006666"</f>
        <v>006666</v>
      </c>
      <c r="B3196" s="6" t="s">
        <v>4028</v>
      </c>
      <c r="C3196" s="6" t="s">
        <v>94</v>
      </c>
    </row>
    <row r="3197" spans="1:3" ht="20.25" customHeight="1">
      <c r="A3197" s="10">
        <v>6667</v>
      </c>
      <c r="B3197" s="11" t="s">
        <v>4029</v>
      </c>
      <c r="C3197" s="11" t="s">
        <v>277</v>
      </c>
    </row>
    <row r="3198" spans="1:3" ht="20.25" customHeight="1">
      <c r="A3198" s="5" t="str">
        <f>"006668"</f>
        <v>006668</v>
      </c>
      <c r="B3198" s="6" t="s">
        <v>4030</v>
      </c>
      <c r="C3198" s="6" t="s">
        <v>415</v>
      </c>
    </row>
    <row r="3199" spans="1:3" ht="20.25" customHeight="1">
      <c r="A3199" s="5" t="str">
        <f>"006669"</f>
        <v>006669</v>
      </c>
      <c r="B3199" s="6" t="s">
        <v>4031</v>
      </c>
      <c r="C3199" s="6" t="s">
        <v>1400</v>
      </c>
    </row>
    <row r="3200" spans="1:3" ht="20.25" customHeight="1">
      <c r="A3200" s="110" t="s">
        <v>4032</v>
      </c>
      <c r="B3200" s="21" t="s">
        <v>4033</v>
      </c>
      <c r="C3200" s="21" t="s">
        <v>38</v>
      </c>
    </row>
    <row r="3201" spans="1:3" ht="20.25" customHeight="1">
      <c r="A3201" s="5" t="str">
        <f>"006673"</f>
        <v>006673</v>
      </c>
      <c r="B3201" s="6" t="s">
        <v>4034</v>
      </c>
      <c r="C3201" s="6" t="s">
        <v>8</v>
      </c>
    </row>
    <row r="3202" spans="1:3" ht="20.25" customHeight="1">
      <c r="A3202" s="5" t="str">
        <f>"006676"</f>
        <v>006676</v>
      </c>
      <c r="B3202" s="6" t="s">
        <v>4035</v>
      </c>
      <c r="C3202" s="6" t="s">
        <v>408</v>
      </c>
    </row>
    <row r="3203" spans="1:3" ht="20.25" customHeight="1">
      <c r="A3203" s="5" t="str">
        <f>"006677"</f>
        <v>006677</v>
      </c>
      <c r="B3203" s="6" t="s">
        <v>4036</v>
      </c>
      <c r="C3203" s="6" t="s">
        <v>142</v>
      </c>
    </row>
    <row r="3204" spans="1:3" ht="20.25" customHeight="1">
      <c r="A3204" s="5" t="str">
        <f>"006678"</f>
        <v>006678</v>
      </c>
      <c r="B3204" s="6" t="s">
        <v>4037</v>
      </c>
      <c r="C3204" s="6" t="s">
        <v>31</v>
      </c>
    </row>
    <row r="3205" spans="1:3" ht="20.25" customHeight="1">
      <c r="A3205" s="28" t="s">
        <v>4038</v>
      </c>
      <c r="B3205" s="28" t="s">
        <v>4039</v>
      </c>
      <c r="C3205" s="28" t="s">
        <v>34</v>
      </c>
    </row>
    <row r="3206" spans="1:3" ht="20.25" customHeight="1">
      <c r="A3206" s="123" t="s">
        <v>4040</v>
      </c>
      <c r="B3206" s="25" t="s">
        <v>4041</v>
      </c>
      <c r="C3206" s="25" t="s">
        <v>34</v>
      </c>
    </row>
    <row r="3207" spans="1:3" ht="20.25" customHeight="1">
      <c r="A3207" s="28" t="s">
        <v>4042</v>
      </c>
      <c r="B3207" s="28" t="s">
        <v>4043</v>
      </c>
      <c r="C3207" s="28" t="s">
        <v>38</v>
      </c>
    </row>
    <row r="3208" spans="1:3" ht="20.25" customHeight="1">
      <c r="A3208" s="5" t="str">
        <f>"006683"</f>
        <v>006683</v>
      </c>
      <c r="B3208" s="6" t="s">
        <v>4044</v>
      </c>
      <c r="C3208" s="6" t="s">
        <v>408</v>
      </c>
    </row>
    <row r="3209" spans="1:3" ht="20.25" customHeight="1">
      <c r="A3209" s="28" t="s">
        <v>4045</v>
      </c>
      <c r="B3209" s="28" t="s">
        <v>4046</v>
      </c>
      <c r="C3209" s="28" t="s">
        <v>620</v>
      </c>
    </row>
    <row r="3210" spans="1:3" ht="20.25" customHeight="1">
      <c r="A3210" s="28" t="s">
        <v>4047</v>
      </c>
      <c r="B3210" s="28" t="s">
        <v>4048</v>
      </c>
      <c r="C3210" s="28" t="s">
        <v>86</v>
      </c>
    </row>
    <row r="3211" spans="1:3" ht="20.25" customHeight="1">
      <c r="A3211" s="15">
        <v>6687</v>
      </c>
      <c r="B3211" s="16" t="s">
        <v>4049</v>
      </c>
      <c r="C3211" s="16" t="s">
        <v>354</v>
      </c>
    </row>
    <row r="3212" spans="1:3" ht="20.25" customHeight="1">
      <c r="A3212" s="5" t="str">
        <f>"006688"</f>
        <v>006688</v>
      </c>
      <c r="B3212" s="6" t="s">
        <v>4050</v>
      </c>
      <c r="C3212" s="6" t="s">
        <v>610</v>
      </c>
    </row>
    <row r="3213" spans="1:3" ht="20.25" customHeight="1">
      <c r="A3213" s="5" t="str">
        <f>"006689"</f>
        <v>006689</v>
      </c>
      <c r="B3213" s="6" t="s">
        <v>4051</v>
      </c>
      <c r="C3213" s="6" t="s">
        <v>415</v>
      </c>
    </row>
    <row r="3214" spans="1:3" ht="20.25" customHeight="1">
      <c r="A3214" s="5" t="str">
        <f>"006690"</f>
        <v>006690</v>
      </c>
      <c r="B3214" s="6" t="s">
        <v>4052</v>
      </c>
      <c r="C3214" s="6" t="s">
        <v>317</v>
      </c>
    </row>
    <row r="3215" spans="1:3" ht="20.25" customHeight="1">
      <c r="A3215" s="5" t="str">
        <f>"006691"</f>
        <v>006691</v>
      </c>
      <c r="B3215" s="6" t="s">
        <v>4053</v>
      </c>
      <c r="C3215" s="6" t="s">
        <v>31</v>
      </c>
    </row>
    <row r="3216" spans="1:3" ht="20.25" customHeight="1">
      <c r="A3216" s="28" t="s">
        <v>4054</v>
      </c>
      <c r="B3216" s="28" t="s">
        <v>4055</v>
      </c>
      <c r="C3216" s="28" t="s">
        <v>40</v>
      </c>
    </row>
    <row r="3217" spans="1:3" ht="20.25" customHeight="1">
      <c r="A3217" s="5" t="str">
        <f>"006694"</f>
        <v>006694</v>
      </c>
      <c r="B3217" s="6" t="s">
        <v>4056</v>
      </c>
      <c r="C3217" s="6" t="s">
        <v>38</v>
      </c>
    </row>
    <row r="3218" spans="1:3" ht="20.25" customHeight="1">
      <c r="A3218" s="5" t="str">
        <f>"006696"</f>
        <v>006696</v>
      </c>
      <c r="B3218" s="6" t="s">
        <v>4057</v>
      </c>
      <c r="C3218" s="6" t="s">
        <v>10</v>
      </c>
    </row>
    <row r="3219" spans="1:3" ht="20.25" customHeight="1">
      <c r="A3219" s="28" t="s">
        <v>4058</v>
      </c>
      <c r="B3219" s="28" t="s">
        <v>4059</v>
      </c>
      <c r="C3219" s="28" t="s">
        <v>213</v>
      </c>
    </row>
    <row r="3220" spans="1:3" ht="20.25" customHeight="1">
      <c r="A3220" s="5" t="str">
        <f>"006699"</f>
        <v>006699</v>
      </c>
      <c r="B3220" s="6" t="s">
        <v>4060</v>
      </c>
      <c r="C3220" s="6" t="s">
        <v>147</v>
      </c>
    </row>
    <row r="3221" spans="1:3" ht="20.25" customHeight="1">
      <c r="A3221" s="5" t="str">
        <f>"006700"</f>
        <v>006700</v>
      </c>
      <c r="B3221" s="6" t="s">
        <v>4061</v>
      </c>
      <c r="C3221" s="6" t="s">
        <v>16</v>
      </c>
    </row>
    <row r="3222" spans="1:3" ht="20.25" customHeight="1">
      <c r="A3222" s="10">
        <v>6702</v>
      </c>
      <c r="B3222" s="11" t="s">
        <v>4062</v>
      </c>
      <c r="C3222" s="11" t="s">
        <v>59</v>
      </c>
    </row>
    <row r="3223" spans="1:3" ht="20.25" customHeight="1">
      <c r="A3223" s="28" t="s">
        <v>4063</v>
      </c>
      <c r="B3223" s="28" t="s">
        <v>4064</v>
      </c>
      <c r="C3223" s="28" t="s">
        <v>147</v>
      </c>
    </row>
    <row r="3224" spans="1:3" ht="20.25" customHeight="1">
      <c r="A3224" s="5" t="str">
        <f>"006707"</f>
        <v>006707</v>
      </c>
      <c r="B3224" s="6" t="s">
        <v>4065</v>
      </c>
      <c r="C3224" s="6" t="s">
        <v>18</v>
      </c>
    </row>
    <row r="3225" spans="1:3" ht="20.25" customHeight="1">
      <c r="A3225" s="28" t="s">
        <v>4066</v>
      </c>
      <c r="B3225" s="28" t="s">
        <v>4067</v>
      </c>
      <c r="C3225" s="28" t="s">
        <v>147</v>
      </c>
    </row>
    <row r="3226" spans="1:3" ht="20.25" customHeight="1">
      <c r="A3226" s="5" t="str">
        <f>"006709"</f>
        <v>006709</v>
      </c>
      <c r="B3226" s="6" t="s">
        <v>4068</v>
      </c>
      <c r="C3226" s="6" t="s">
        <v>147</v>
      </c>
    </row>
    <row r="3227" spans="1:3" ht="20.25" customHeight="1">
      <c r="A3227" s="28" t="s">
        <v>4069</v>
      </c>
      <c r="B3227" s="28" t="s">
        <v>4070</v>
      </c>
      <c r="C3227" s="28" t="s">
        <v>147</v>
      </c>
    </row>
    <row r="3228" spans="1:3" ht="20.25" customHeight="1">
      <c r="A3228" s="5" t="str">
        <f>"006713"</f>
        <v>006713</v>
      </c>
      <c r="B3228" s="6" t="s">
        <v>4071</v>
      </c>
      <c r="C3228" s="6" t="s">
        <v>319</v>
      </c>
    </row>
    <row r="3229" spans="1:3" ht="20.25" customHeight="1">
      <c r="A3229" s="28" t="s">
        <v>4072</v>
      </c>
      <c r="B3229" s="28" t="s">
        <v>4073</v>
      </c>
      <c r="C3229" s="28" t="s">
        <v>412</v>
      </c>
    </row>
    <row r="3230" spans="1:3" ht="20.25" customHeight="1">
      <c r="A3230" s="124" t="s">
        <v>4074</v>
      </c>
      <c r="B3230" s="87" t="s">
        <v>4075</v>
      </c>
      <c r="C3230" s="87" t="s">
        <v>169</v>
      </c>
    </row>
    <row r="3231" spans="1:3" ht="20.25" customHeight="1">
      <c r="A3231" s="5" t="str">
        <f>"006718"</f>
        <v>006718</v>
      </c>
      <c r="B3231" s="6" t="s">
        <v>4076</v>
      </c>
      <c r="C3231" s="6" t="s">
        <v>31</v>
      </c>
    </row>
    <row r="3232" spans="1:3" ht="20.25" customHeight="1">
      <c r="A3232" s="28" t="s">
        <v>4077</v>
      </c>
      <c r="B3232" s="28" t="s">
        <v>4078</v>
      </c>
      <c r="C3232" s="28" t="s">
        <v>139</v>
      </c>
    </row>
    <row r="3233" spans="1:3" ht="20.25" customHeight="1">
      <c r="A3233" s="5" t="str">
        <f>"006720"</f>
        <v>006720</v>
      </c>
      <c r="B3233" s="6" t="s">
        <v>4079</v>
      </c>
      <c r="C3233" s="6" t="s">
        <v>18</v>
      </c>
    </row>
    <row r="3234" spans="1:3" ht="20.25" customHeight="1">
      <c r="A3234" s="28" t="s">
        <v>4080</v>
      </c>
      <c r="B3234" s="28" t="s">
        <v>4081</v>
      </c>
      <c r="C3234" s="28" t="s">
        <v>8</v>
      </c>
    </row>
    <row r="3235" spans="1:3" ht="20.25" customHeight="1">
      <c r="A3235" s="5" t="str">
        <f>"006728"</f>
        <v>006728</v>
      </c>
      <c r="B3235" s="6" t="s">
        <v>4082</v>
      </c>
      <c r="C3235" s="6" t="s">
        <v>4083</v>
      </c>
    </row>
    <row r="3236" spans="1:3" ht="20.25" customHeight="1">
      <c r="A3236" s="31">
        <v>6730</v>
      </c>
      <c r="B3236" s="12" t="s">
        <v>4084</v>
      </c>
      <c r="C3236" s="12" t="s">
        <v>646</v>
      </c>
    </row>
    <row r="3237" spans="1:3" ht="20.25" customHeight="1">
      <c r="A3237" s="28" t="s">
        <v>4085</v>
      </c>
      <c r="B3237" s="28" t="s">
        <v>4086</v>
      </c>
      <c r="C3237" s="28" t="s">
        <v>620</v>
      </c>
    </row>
    <row r="3238" spans="1:3" ht="20.25" customHeight="1">
      <c r="A3238" s="5" t="str">
        <f>"006738"</f>
        <v>006738</v>
      </c>
      <c r="B3238" s="6" t="s">
        <v>4087</v>
      </c>
      <c r="C3238" s="6" t="s">
        <v>636</v>
      </c>
    </row>
    <row r="3239" spans="1:3" ht="20.25" customHeight="1">
      <c r="A3239" s="5" t="str">
        <f>"006739"</f>
        <v>006739</v>
      </c>
      <c r="B3239" s="6" t="s">
        <v>4088</v>
      </c>
      <c r="C3239" s="6" t="s">
        <v>636</v>
      </c>
    </row>
    <row r="3240" spans="1:3" ht="20.25" customHeight="1">
      <c r="A3240" s="28" t="s">
        <v>4089</v>
      </c>
      <c r="B3240" s="28" t="s">
        <v>4090</v>
      </c>
      <c r="C3240" s="28" t="s">
        <v>277</v>
      </c>
    </row>
    <row r="3241" spans="1:3" ht="20.25" customHeight="1">
      <c r="A3241" s="5" t="str">
        <f>"006758"</f>
        <v>006758</v>
      </c>
      <c r="B3241" s="6" t="s">
        <v>4091</v>
      </c>
      <c r="C3241" s="6" t="s">
        <v>636</v>
      </c>
    </row>
    <row r="3242" spans="1:3" ht="20.25" customHeight="1">
      <c r="A3242" s="28" t="s">
        <v>4092</v>
      </c>
      <c r="B3242" s="28" t="s">
        <v>4093</v>
      </c>
      <c r="C3242" s="28" t="s">
        <v>48</v>
      </c>
    </row>
    <row r="3243" spans="1:3" ht="20.25" customHeight="1">
      <c r="A3243" s="5" t="str">
        <f>"006760"</f>
        <v>006760</v>
      </c>
      <c r="B3243" s="6" t="s">
        <v>4094</v>
      </c>
      <c r="C3243" s="6" t="s">
        <v>40</v>
      </c>
    </row>
    <row r="3244" spans="1:3" ht="20.25" customHeight="1">
      <c r="A3244" s="5" t="str">
        <f>"006761"</f>
        <v>006761</v>
      </c>
      <c r="B3244" s="6" t="s">
        <v>4095</v>
      </c>
      <c r="C3244" s="6" t="s">
        <v>230</v>
      </c>
    </row>
    <row r="3245" spans="1:3" ht="20.25" customHeight="1">
      <c r="A3245" s="5" t="str">
        <f>"006762"</f>
        <v>006762</v>
      </c>
      <c r="B3245" s="6" t="s">
        <v>4096</v>
      </c>
      <c r="C3245" s="6" t="s">
        <v>261</v>
      </c>
    </row>
    <row r="3246" spans="1:3" ht="20.25" customHeight="1">
      <c r="A3246" s="5" t="str">
        <f>"006765"</f>
        <v>006765</v>
      </c>
      <c r="B3246" s="6" t="s">
        <v>4097</v>
      </c>
      <c r="C3246" s="6" t="s">
        <v>210</v>
      </c>
    </row>
    <row r="3247" spans="1:3" ht="20.25" customHeight="1">
      <c r="A3247" s="5" t="str">
        <f>"006766"</f>
        <v>006766</v>
      </c>
      <c r="B3247" s="6" t="s">
        <v>4098</v>
      </c>
      <c r="C3247" s="6" t="s">
        <v>12</v>
      </c>
    </row>
    <row r="3248" spans="1:3" ht="20.25" customHeight="1">
      <c r="A3248" s="5" t="str">
        <f>"006767"</f>
        <v>006767</v>
      </c>
      <c r="B3248" s="6" t="s">
        <v>4099</v>
      </c>
      <c r="C3248" s="6" t="s">
        <v>2200</v>
      </c>
    </row>
    <row r="3249" spans="1:3" ht="20.25" customHeight="1">
      <c r="A3249" s="28" t="s">
        <v>4100</v>
      </c>
      <c r="B3249" s="28" t="s">
        <v>4101</v>
      </c>
      <c r="C3249" s="28" t="s">
        <v>343</v>
      </c>
    </row>
    <row r="3250" spans="1:3" ht="20.25" customHeight="1">
      <c r="A3250" s="10">
        <v>6769</v>
      </c>
      <c r="B3250" s="11" t="s">
        <v>4102</v>
      </c>
      <c r="C3250" s="11" t="s">
        <v>10</v>
      </c>
    </row>
    <row r="3251" spans="1:3" ht="20.25" customHeight="1">
      <c r="A3251" s="10">
        <v>6770</v>
      </c>
      <c r="B3251" s="11" t="s">
        <v>4103</v>
      </c>
      <c r="C3251" s="11" t="s">
        <v>1003</v>
      </c>
    </row>
    <row r="3252" spans="1:3" ht="20.25" customHeight="1">
      <c r="A3252" s="111" t="s">
        <v>4104</v>
      </c>
      <c r="B3252" s="88" t="s">
        <v>4105</v>
      </c>
      <c r="C3252" s="20" t="s">
        <v>217</v>
      </c>
    </row>
    <row r="3253" spans="1:3" ht="20.25" customHeight="1">
      <c r="A3253" s="5" t="str">
        <f>"006776"</f>
        <v>006776</v>
      </c>
      <c r="B3253" s="6" t="s">
        <v>4106</v>
      </c>
      <c r="C3253" s="6" t="s">
        <v>232</v>
      </c>
    </row>
    <row r="3254" spans="1:3" ht="20.25" customHeight="1">
      <c r="A3254" s="5" t="str">
        <f>"006777"</f>
        <v>006777</v>
      </c>
      <c r="B3254" s="6" t="s">
        <v>4107</v>
      </c>
      <c r="C3254" s="6" t="s">
        <v>818</v>
      </c>
    </row>
    <row r="3255" spans="1:3" ht="20.25" customHeight="1">
      <c r="A3255" s="5" t="str">
        <f>"006778"</f>
        <v>006778</v>
      </c>
      <c r="B3255" s="6" t="s">
        <v>4108</v>
      </c>
      <c r="C3255" s="6" t="s">
        <v>74</v>
      </c>
    </row>
    <row r="3256" spans="1:3" ht="20.25" customHeight="1">
      <c r="A3256" s="5" t="str">
        <f>"006779"</f>
        <v>006779</v>
      </c>
      <c r="B3256" s="6" t="s">
        <v>4109</v>
      </c>
      <c r="C3256" s="6" t="s">
        <v>290</v>
      </c>
    </row>
    <row r="3257" spans="1:3" ht="20.25" customHeight="1">
      <c r="A3257" s="28" t="s">
        <v>4110</v>
      </c>
      <c r="B3257" s="28" t="s">
        <v>4111</v>
      </c>
      <c r="C3257" s="28" t="s">
        <v>3043</v>
      </c>
    </row>
    <row r="3258" spans="1:3" ht="20.25" customHeight="1">
      <c r="A3258" s="5" t="str">
        <f>"006781"</f>
        <v>006781</v>
      </c>
      <c r="B3258" s="6" t="s">
        <v>4112</v>
      </c>
      <c r="C3258" s="6" t="s">
        <v>128</v>
      </c>
    </row>
    <row r="3259" spans="1:3" ht="20.25" customHeight="1">
      <c r="A3259" s="10">
        <v>6782</v>
      </c>
      <c r="B3259" s="11" t="s">
        <v>4113</v>
      </c>
      <c r="C3259" s="11" t="s">
        <v>399</v>
      </c>
    </row>
    <row r="3260" spans="1:3" ht="20.25" customHeight="1">
      <c r="A3260" s="5" t="str">
        <f>"006785"</f>
        <v>006785</v>
      </c>
      <c r="B3260" s="6" t="s">
        <v>4114</v>
      </c>
      <c r="C3260" s="6" t="s">
        <v>4115</v>
      </c>
    </row>
    <row r="3261" spans="1:3" ht="20.25" customHeight="1">
      <c r="A3261" s="5" t="str">
        <f>"006786"</f>
        <v>006786</v>
      </c>
      <c r="B3261" s="6" t="s">
        <v>4116</v>
      </c>
      <c r="C3261" s="6" t="s">
        <v>189</v>
      </c>
    </row>
    <row r="3262" spans="1:3" ht="20.25" customHeight="1">
      <c r="A3262" s="5" t="str">
        <f>"006787"</f>
        <v>006787</v>
      </c>
      <c r="B3262" s="6" t="s">
        <v>4117</v>
      </c>
      <c r="C3262" s="6" t="s">
        <v>34</v>
      </c>
    </row>
    <row r="3263" spans="1:3" ht="20.25" customHeight="1">
      <c r="A3263" s="5" t="str">
        <f>"006788"</f>
        <v>006788</v>
      </c>
      <c r="B3263" s="6" t="s">
        <v>4118</v>
      </c>
      <c r="C3263" s="6" t="s">
        <v>97</v>
      </c>
    </row>
    <row r="3264" spans="1:3" ht="20.25" customHeight="1">
      <c r="A3264" s="5" t="str">
        <f>"006789"</f>
        <v>006789</v>
      </c>
      <c r="B3264" s="6" t="s">
        <v>4119</v>
      </c>
      <c r="C3264" s="6" t="s">
        <v>48</v>
      </c>
    </row>
    <row r="3265" spans="1:3" ht="20.25" customHeight="1">
      <c r="A3265" s="5" t="str">
        <f>"006790"</f>
        <v>006790</v>
      </c>
      <c r="B3265" s="6" t="s">
        <v>4120</v>
      </c>
      <c r="C3265" s="6" t="s">
        <v>10</v>
      </c>
    </row>
    <row r="3266" spans="1:3" ht="20.25" customHeight="1">
      <c r="A3266" s="5" t="str">
        <f>"006796"</f>
        <v>006796</v>
      </c>
      <c r="B3266" s="6" t="s">
        <v>4121</v>
      </c>
      <c r="C3266" s="6" t="s">
        <v>277</v>
      </c>
    </row>
    <row r="3267" spans="1:3" ht="20.25" customHeight="1">
      <c r="A3267" s="5" t="str">
        <f>"006797"</f>
        <v>006797</v>
      </c>
      <c r="B3267" s="6" t="s">
        <v>4122</v>
      </c>
      <c r="C3267" s="6" t="s">
        <v>4123</v>
      </c>
    </row>
    <row r="3268" spans="1:3" ht="20.25" customHeight="1">
      <c r="A3268" s="5" t="str">
        <f>"006799"</f>
        <v>006799</v>
      </c>
      <c r="B3268" s="6" t="s">
        <v>4124</v>
      </c>
      <c r="C3268" s="6" t="s">
        <v>321</v>
      </c>
    </row>
    <row r="3269" spans="1:3" ht="20.25" customHeight="1">
      <c r="A3269" s="15">
        <v>6801</v>
      </c>
      <c r="B3269" s="16" t="s">
        <v>4125</v>
      </c>
      <c r="C3269" s="16" t="s">
        <v>317</v>
      </c>
    </row>
    <row r="3270" spans="1:3" ht="20.25" customHeight="1">
      <c r="A3270" s="28" t="s">
        <v>4126</v>
      </c>
      <c r="B3270" s="28" t="s">
        <v>4127</v>
      </c>
      <c r="C3270" s="28" t="s">
        <v>34</v>
      </c>
    </row>
    <row r="3271" spans="1:3" ht="20.25" customHeight="1">
      <c r="A3271" s="5" t="str">
        <f>"006805"</f>
        <v>006805</v>
      </c>
      <c r="B3271" s="6" t="s">
        <v>4128</v>
      </c>
      <c r="C3271" s="6" t="s">
        <v>317</v>
      </c>
    </row>
    <row r="3272" spans="1:3" ht="20.25" customHeight="1">
      <c r="A3272" s="5" t="str">
        <f>"006806"</f>
        <v>006806</v>
      </c>
      <c r="B3272" s="6" t="s">
        <v>4129</v>
      </c>
      <c r="C3272" s="6" t="s">
        <v>295</v>
      </c>
    </row>
    <row r="3273" spans="1:3" ht="20.25" customHeight="1">
      <c r="A3273" s="5" t="str">
        <f>"006807"</f>
        <v>006807</v>
      </c>
      <c r="B3273" s="6" t="s">
        <v>4130</v>
      </c>
      <c r="C3273" s="6" t="s">
        <v>830</v>
      </c>
    </row>
    <row r="3274" spans="1:3" ht="20.25" customHeight="1">
      <c r="A3274" s="5" t="str">
        <f>"006808"</f>
        <v>006808</v>
      </c>
      <c r="B3274" s="6" t="s">
        <v>4131</v>
      </c>
      <c r="C3274" s="6" t="s">
        <v>261</v>
      </c>
    </row>
    <row r="3275" spans="1:3" ht="20.25" customHeight="1">
      <c r="A3275" s="5" t="str">
        <f>"006809"</f>
        <v>006809</v>
      </c>
      <c r="B3275" s="6" t="s">
        <v>4132</v>
      </c>
      <c r="C3275" s="6" t="s">
        <v>34</v>
      </c>
    </row>
    <row r="3276" spans="1:3" ht="20.25" customHeight="1">
      <c r="A3276" s="5" t="str">
        <f>"006810"</f>
        <v>006810</v>
      </c>
      <c r="B3276" s="6" t="s">
        <v>4133</v>
      </c>
      <c r="C3276" s="6" t="s">
        <v>34</v>
      </c>
    </row>
    <row r="3277" spans="1:3" ht="20.25" customHeight="1">
      <c r="A3277" s="28" t="s">
        <v>4134</v>
      </c>
      <c r="B3277" s="28" t="s">
        <v>4135</v>
      </c>
      <c r="C3277" s="28" t="s">
        <v>376</v>
      </c>
    </row>
    <row r="3278" spans="1:3" ht="20.25" customHeight="1">
      <c r="A3278" s="5" t="str">
        <f>"006812"</f>
        <v>006812</v>
      </c>
      <c r="B3278" s="6" t="s">
        <v>4136</v>
      </c>
      <c r="C3278" s="6" t="s">
        <v>139</v>
      </c>
    </row>
    <row r="3279" spans="1:3" ht="20.25" customHeight="1">
      <c r="A3279" s="5" t="str">
        <f>"006816"</f>
        <v>006816</v>
      </c>
      <c r="B3279" s="6" t="s">
        <v>4137</v>
      </c>
      <c r="C3279" s="6" t="s">
        <v>3055</v>
      </c>
    </row>
    <row r="3280" spans="1:3" ht="20.25" customHeight="1">
      <c r="A3280" s="5" t="str">
        <f>"006817"</f>
        <v>006817</v>
      </c>
      <c r="B3280" s="6" t="s">
        <v>4138</v>
      </c>
      <c r="C3280" s="6" t="s">
        <v>12</v>
      </c>
    </row>
    <row r="3281" spans="1:3" ht="20.25" customHeight="1">
      <c r="A3281" s="28" t="s">
        <v>4139</v>
      </c>
      <c r="B3281" s="28" t="s">
        <v>4140</v>
      </c>
      <c r="C3281" s="28" t="s">
        <v>802</v>
      </c>
    </row>
    <row r="3282" spans="1:3" ht="20.25" customHeight="1">
      <c r="A3282" s="28" t="s">
        <v>4141</v>
      </c>
      <c r="B3282" s="28" t="s">
        <v>4142</v>
      </c>
      <c r="C3282" s="28" t="s">
        <v>4123</v>
      </c>
    </row>
    <row r="3283" spans="1:3" ht="20.25" customHeight="1">
      <c r="A3283" s="5" t="str">
        <f>"006820"</f>
        <v>006820</v>
      </c>
      <c r="B3283" s="6" t="s">
        <v>4143</v>
      </c>
      <c r="C3283" s="6" t="s">
        <v>56</v>
      </c>
    </row>
    <row r="3284" spans="1:3" ht="20.25" customHeight="1">
      <c r="A3284" s="5" t="str">
        <f>"006821"</f>
        <v>006821</v>
      </c>
      <c r="B3284" s="6" t="s">
        <v>3361</v>
      </c>
      <c r="C3284" s="6" t="s">
        <v>238</v>
      </c>
    </row>
    <row r="3285" spans="1:3" ht="20.25" customHeight="1">
      <c r="A3285" s="5" t="str">
        <f>"006823"</f>
        <v>006823</v>
      </c>
      <c r="B3285" s="6" t="s">
        <v>4144</v>
      </c>
      <c r="C3285" s="6" t="s">
        <v>27</v>
      </c>
    </row>
    <row r="3286" spans="1:3" ht="20.25" customHeight="1">
      <c r="A3286" s="5" t="str">
        <f>"006826"</f>
        <v>006826</v>
      </c>
      <c r="B3286" s="6" t="s">
        <v>4145</v>
      </c>
      <c r="C3286" s="6" t="s">
        <v>317</v>
      </c>
    </row>
    <row r="3287" spans="1:3" ht="20.25" customHeight="1">
      <c r="A3287" s="5" t="str">
        <f>"006828"</f>
        <v>006828</v>
      </c>
      <c r="B3287" s="6" t="s">
        <v>4146</v>
      </c>
      <c r="C3287" s="6" t="s">
        <v>317</v>
      </c>
    </row>
    <row r="3288" spans="1:3" ht="20.25" customHeight="1">
      <c r="A3288" s="5" t="str">
        <f>"006829"</f>
        <v>006829</v>
      </c>
      <c r="B3288" s="6" t="s">
        <v>4147</v>
      </c>
      <c r="C3288" s="6" t="s">
        <v>31</v>
      </c>
    </row>
    <row r="3289" spans="1:3" ht="20.25" customHeight="1">
      <c r="A3289" s="5" t="str">
        <f>"006831"</f>
        <v>006831</v>
      </c>
      <c r="B3289" s="6" t="s">
        <v>4148</v>
      </c>
      <c r="C3289" s="6" t="s">
        <v>31</v>
      </c>
    </row>
    <row r="3290" spans="1:3" ht="20.25" customHeight="1">
      <c r="A3290" s="5" t="str">
        <f>"006836"</f>
        <v>006836</v>
      </c>
      <c r="B3290" s="6" t="s">
        <v>4149</v>
      </c>
      <c r="C3290" s="6" t="s">
        <v>285</v>
      </c>
    </row>
    <row r="3291" spans="1:3" ht="20.25" customHeight="1">
      <c r="A3291" s="5" t="str">
        <f>"006838"</f>
        <v>006838</v>
      </c>
      <c r="B3291" s="6" t="s">
        <v>4150</v>
      </c>
      <c r="C3291" s="6" t="s">
        <v>1037</v>
      </c>
    </row>
    <row r="3292" spans="1:3" ht="20.25" customHeight="1">
      <c r="A3292" s="5" t="str">
        <f>"006853"</f>
        <v>006853</v>
      </c>
      <c r="B3292" s="6" t="s">
        <v>4151</v>
      </c>
      <c r="C3292" s="6" t="s">
        <v>31</v>
      </c>
    </row>
    <row r="3293" spans="1:3" ht="20.25" customHeight="1">
      <c r="A3293" s="10">
        <v>6855</v>
      </c>
      <c r="B3293" s="11" t="s">
        <v>4152</v>
      </c>
      <c r="C3293" s="11" t="s">
        <v>62</v>
      </c>
    </row>
    <row r="3294" spans="1:3" ht="20.25" customHeight="1">
      <c r="A3294" s="5" t="str">
        <f>"006856"</f>
        <v>006856</v>
      </c>
      <c r="B3294" s="6" t="s">
        <v>4153</v>
      </c>
      <c r="C3294" s="6" t="s">
        <v>417</v>
      </c>
    </row>
    <row r="3295" spans="1:3" ht="20.25" customHeight="1">
      <c r="A3295" s="5" t="str">
        <f>"006858"</f>
        <v>006858</v>
      </c>
      <c r="B3295" s="6" t="s">
        <v>4154</v>
      </c>
      <c r="C3295" s="6" t="s">
        <v>934</v>
      </c>
    </row>
    <row r="3296" spans="1:3" ht="20.25" customHeight="1">
      <c r="A3296" s="5" t="str">
        <f>"006859"</f>
        <v>006859</v>
      </c>
      <c r="B3296" s="6" t="s">
        <v>4155</v>
      </c>
      <c r="C3296" s="6" t="s">
        <v>311</v>
      </c>
    </row>
    <row r="3297" spans="1:3" ht="20.25" customHeight="1">
      <c r="A3297" s="28" t="s">
        <v>4156</v>
      </c>
      <c r="B3297" s="28" t="s">
        <v>4157</v>
      </c>
      <c r="C3297" s="28" t="s">
        <v>14</v>
      </c>
    </row>
    <row r="3298" spans="1:3" ht="20.25" customHeight="1">
      <c r="A3298" s="5" t="str">
        <f>"006862"</f>
        <v>006862</v>
      </c>
      <c r="B3298" s="6" t="s">
        <v>4158</v>
      </c>
      <c r="C3298" s="6" t="s">
        <v>818</v>
      </c>
    </row>
    <row r="3299" spans="1:3" ht="20.25" customHeight="1">
      <c r="A3299" s="29">
        <v>6865</v>
      </c>
      <c r="B3299" s="30" t="s">
        <v>4159</v>
      </c>
      <c r="C3299" s="30" t="s">
        <v>38</v>
      </c>
    </row>
    <row r="3300" spans="1:3" ht="20.25" customHeight="1">
      <c r="A3300" s="5" t="str">
        <f>"006866"</f>
        <v>006866</v>
      </c>
      <c r="B3300" s="6" t="s">
        <v>4160</v>
      </c>
      <c r="C3300" s="6" t="s">
        <v>568</v>
      </c>
    </row>
    <row r="3301" spans="1:3" ht="20.25" customHeight="1">
      <c r="A3301" s="5" t="str">
        <f>"006867"</f>
        <v>006867</v>
      </c>
      <c r="B3301" s="6" t="s">
        <v>4161</v>
      </c>
      <c r="C3301" s="6" t="s">
        <v>2258</v>
      </c>
    </row>
    <row r="3302" spans="1:3" ht="20.25" customHeight="1">
      <c r="A3302" s="15">
        <v>6868</v>
      </c>
      <c r="B3302" s="16" t="s">
        <v>4162</v>
      </c>
      <c r="C3302" s="16" t="s">
        <v>18</v>
      </c>
    </row>
    <row r="3303" spans="1:3" ht="20.25" customHeight="1">
      <c r="A3303" s="5" t="str">
        <f>"006869"</f>
        <v>006869</v>
      </c>
      <c r="B3303" s="6" t="s">
        <v>4163</v>
      </c>
      <c r="C3303" s="6" t="s">
        <v>45</v>
      </c>
    </row>
    <row r="3304" spans="1:3" ht="20.25" customHeight="1">
      <c r="A3304" s="28" t="s">
        <v>4164</v>
      </c>
      <c r="B3304" s="28" t="s">
        <v>4165</v>
      </c>
      <c r="C3304" s="28" t="s">
        <v>8</v>
      </c>
    </row>
    <row r="3305" spans="1:3" ht="20.25" customHeight="1">
      <c r="A3305" s="5" t="str">
        <f>"006872"</f>
        <v>006872</v>
      </c>
      <c r="B3305" s="6" t="s">
        <v>4166</v>
      </c>
      <c r="C3305" s="6" t="s">
        <v>382</v>
      </c>
    </row>
    <row r="3306" spans="1:3" ht="20.25" customHeight="1">
      <c r="A3306" s="5" t="str">
        <f>"006876"</f>
        <v>006876</v>
      </c>
      <c r="B3306" s="6" t="s">
        <v>4167</v>
      </c>
      <c r="C3306" s="6" t="s">
        <v>2258</v>
      </c>
    </row>
    <row r="3307" spans="1:3" ht="20.25" customHeight="1">
      <c r="A3307" s="5" t="str">
        <f>"006877"</f>
        <v>006877</v>
      </c>
      <c r="B3307" s="6" t="s">
        <v>4168</v>
      </c>
      <c r="C3307" s="6" t="s">
        <v>10</v>
      </c>
    </row>
    <row r="3308" spans="1:3" ht="20.25" customHeight="1">
      <c r="A3308" s="5" t="str">
        <f>"006878"</f>
        <v>006878</v>
      </c>
      <c r="B3308" s="6" t="s">
        <v>4169</v>
      </c>
      <c r="C3308" s="6" t="s">
        <v>713</v>
      </c>
    </row>
    <row r="3309" spans="1:3" ht="20.25" customHeight="1">
      <c r="A3309" s="5" t="str">
        <f>"006879"</f>
        <v>006879</v>
      </c>
      <c r="B3309" s="6" t="s">
        <v>4170</v>
      </c>
      <c r="C3309" s="6" t="s">
        <v>86</v>
      </c>
    </row>
    <row r="3310" spans="1:3" ht="20.25" customHeight="1">
      <c r="A3310" s="5" t="str">
        <f>"006881"</f>
        <v>006881</v>
      </c>
      <c r="B3310" s="6" t="s">
        <v>4171</v>
      </c>
      <c r="C3310" s="6" t="s">
        <v>3464</v>
      </c>
    </row>
    <row r="3311" spans="1:3" ht="20.25" customHeight="1">
      <c r="A3311" s="61">
        <v>6883</v>
      </c>
      <c r="B3311" s="62" t="s">
        <v>4172</v>
      </c>
      <c r="C3311" s="62" t="s">
        <v>317</v>
      </c>
    </row>
    <row r="3312" spans="1:3" ht="20.25" customHeight="1">
      <c r="A3312" s="10">
        <v>6885</v>
      </c>
      <c r="B3312" s="34" t="s">
        <v>4173</v>
      </c>
      <c r="C3312" s="34" t="s">
        <v>84</v>
      </c>
    </row>
    <row r="3313" spans="1:3" ht="20.25" customHeight="1">
      <c r="A3313" s="5" t="str">
        <f>"006886"</f>
        <v>006886</v>
      </c>
      <c r="B3313" s="6" t="s">
        <v>4174</v>
      </c>
      <c r="C3313" s="6" t="s">
        <v>382</v>
      </c>
    </row>
    <row r="3314" spans="1:3" ht="20.25" customHeight="1">
      <c r="A3314" s="5" t="str">
        <f>"006887"</f>
        <v>006887</v>
      </c>
      <c r="B3314" s="6" t="s">
        <v>4175</v>
      </c>
      <c r="C3314" s="6" t="s">
        <v>65</v>
      </c>
    </row>
    <row r="3315" spans="1:3" ht="20.25" customHeight="1">
      <c r="A3315" s="5" t="str">
        <f>"006888"</f>
        <v>006888</v>
      </c>
      <c r="B3315" s="6" t="s">
        <v>4176</v>
      </c>
      <c r="C3315" s="6" t="s">
        <v>8</v>
      </c>
    </row>
    <row r="3316" spans="1:3" ht="20.25" customHeight="1">
      <c r="A3316" s="5" t="str">
        <f>"006889"</f>
        <v>006889</v>
      </c>
      <c r="B3316" s="6" t="s">
        <v>4177</v>
      </c>
      <c r="C3316" s="6" t="s">
        <v>580</v>
      </c>
    </row>
    <row r="3317" spans="1:3" ht="20.25" customHeight="1">
      <c r="A3317" s="28" t="s">
        <v>4178</v>
      </c>
      <c r="B3317" s="2" t="s">
        <v>4179</v>
      </c>
      <c r="C3317" s="28" t="s">
        <v>150</v>
      </c>
    </row>
    <row r="3318" spans="1:3" ht="20.25" customHeight="1">
      <c r="A3318" s="5" t="str">
        <f>"006896"</f>
        <v>006896</v>
      </c>
      <c r="B3318" s="6" t="s">
        <v>4180</v>
      </c>
      <c r="C3318" s="6" t="s">
        <v>580</v>
      </c>
    </row>
    <row r="3319" spans="1:3" ht="20.25" customHeight="1">
      <c r="A3319" s="5" t="str">
        <f>"006897"</f>
        <v>006897</v>
      </c>
      <c r="B3319" s="11" t="s">
        <v>4181</v>
      </c>
      <c r="C3319" s="6" t="s">
        <v>4182</v>
      </c>
    </row>
    <row r="3320" spans="1:3" ht="20.25" customHeight="1">
      <c r="A3320" s="5" t="str">
        <f>"006898"</f>
        <v>006898</v>
      </c>
      <c r="B3320" s="6" t="s">
        <v>4183</v>
      </c>
      <c r="C3320" s="6" t="s">
        <v>934</v>
      </c>
    </row>
    <row r="3321" spans="1:3" ht="20.25" customHeight="1">
      <c r="A3321" s="5" t="str">
        <f>"006899"</f>
        <v>006899</v>
      </c>
      <c r="B3321" s="6" t="s">
        <v>4184</v>
      </c>
      <c r="C3321" s="6" t="s">
        <v>31</v>
      </c>
    </row>
    <row r="3322" spans="1:3" ht="20.25" customHeight="1">
      <c r="A3322" s="5" t="str">
        <f>"006906"</f>
        <v>006906</v>
      </c>
      <c r="B3322" s="6" t="s">
        <v>4185</v>
      </c>
      <c r="C3322" s="6" t="s">
        <v>340</v>
      </c>
    </row>
    <row r="3323" spans="1:3" ht="20.25" customHeight="1">
      <c r="A3323" s="5" t="str">
        <f>"006912"</f>
        <v>006912</v>
      </c>
      <c r="B3323" s="6" t="s">
        <v>4186</v>
      </c>
      <c r="C3323" s="6" t="s">
        <v>169</v>
      </c>
    </row>
    <row r="3324" spans="1:3" ht="20.25" customHeight="1">
      <c r="A3324" s="5" t="str">
        <f>"006918"</f>
        <v>006918</v>
      </c>
      <c r="B3324" s="11" t="s">
        <v>4187</v>
      </c>
      <c r="C3324" s="6" t="s">
        <v>241</v>
      </c>
    </row>
    <row r="3325" spans="1:3" ht="20.25" customHeight="1">
      <c r="A3325" s="5" t="str">
        <f>"006919"</f>
        <v>006919</v>
      </c>
      <c r="B3325" s="6" t="s">
        <v>4188</v>
      </c>
      <c r="C3325" s="6" t="s">
        <v>142</v>
      </c>
    </row>
    <row r="3326" spans="1:3" ht="20.25" customHeight="1">
      <c r="A3326" s="28" t="s">
        <v>4189</v>
      </c>
      <c r="B3326" s="28" t="s">
        <v>4190</v>
      </c>
      <c r="C3326" s="28" t="s">
        <v>1127</v>
      </c>
    </row>
    <row r="3327" spans="1:3" ht="20.25" customHeight="1">
      <c r="A3327" s="89">
        <v>6925</v>
      </c>
      <c r="B3327" s="90" t="s">
        <v>4191</v>
      </c>
      <c r="C3327" s="91" t="s">
        <v>317</v>
      </c>
    </row>
    <row r="3328" spans="1:3" ht="20.25" customHeight="1">
      <c r="A3328" s="5" t="str">
        <f>"006926"</f>
        <v>006926</v>
      </c>
      <c r="B3328" s="6" t="s">
        <v>4192</v>
      </c>
      <c r="C3328" s="6" t="s">
        <v>14</v>
      </c>
    </row>
    <row r="3329" spans="1:3" ht="20.25" customHeight="1">
      <c r="A3329" s="28" t="s">
        <v>4193</v>
      </c>
      <c r="B3329" s="28" t="s">
        <v>4194</v>
      </c>
      <c r="C3329" s="28" t="s">
        <v>317</v>
      </c>
    </row>
    <row r="3330" spans="1:3" ht="20.25" customHeight="1">
      <c r="A3330" s="5" t="str">
        <f>"006929"</f>
        <v>006929</v>
      </c>
      <c r="B3330" s="6" t="s">
        <v>4195</v>
      </c>
      <c r="C3330" s="6" t="s">
        <v>10</v>
      </c>
    </row>
    <row r="3331" spans="1:3" ht="20.25" customHeight="1">
      <c r="A3331" s="10">
        <v>6938</v>
      </c>
      <c r="B3331" s="11" t="s">
        <v>4196</v>
      </c>
      <c r="C3331" s="44" t="s">
        <v>12</v>
      </c>
    </row>
    <row r="3332" spans="1:3" ht="20.25" customHeight="1">
      <c r="A3332" s="5" t="str">
        <f>"006939"</f>
        <v>006939</v>
      </c>
      <c r="B3332" s="6" t="s">
        <v>4197</v>
      </c>
      <c r="C3332" s="6" t="s">
        <v>2186</v>
      </c>
    </row>
    <row r="3333" spans="1:3" ht="20.25" customHeight="1">
      <c r="A3333" s="5" t="str">
        <f>"006940"</f>
        <v>006940</v>
      </c>
      <c r="B3333" s="6" t="s">
        <v>4198</v>
      </c>
      <c r="C3333" s="6" t="s">
        <v>10</v>
      </c>
    </row>
    <row r="3334" spans="1:3" ht="20.25" customHeight="1">
      <c r="A3334" s="28" t="s">
        <v>4199</v>
      </c>
      <c r="B3334" s="28" t="s">
        <v>4200</v>
      </c>
      <c r="C3334" s="28" t="s">
        <v>147</v>
      </c>
    </row>
    <row r="3335" spans="1:3" ht="20.25" customHeight="1">
      <c r="A3335" s="5" t="str">
        <f>"006958"</f>
        <v>006958</v>
      </c>
      <c r="B3335" s="6" t="s">
        <v>4201</v>
      </c>
      <c r="C3335" s="6" t="s">
        <v>4202</v>
      </c>
    </row>
    <row r="3336" spans="1:3" ht="20.25" customHeight="1">
      <c r="A3336" s="5" t="str">
        <f>"006959"</f>
        <v>006959</v>
      </c>
      <c r="B3336" s="6" t="s">
        <v>4203</v>
      </c>
      <c r="C3336" s="6" t="s">
        <v>4204</v>
      </c>
    </row>
    <row r="3337" spans="1:3" ht="20.25" customHeight="1">
      <c r="A3337" s="28" t="s">
        <v>4205</v>
      </c>
      <c r="B3337" s="28" t="s">
        <v>4206</v>
      </c>
      <c r="C3337" s="28" t="s">
        <v>147</v>
      </c>
    </row>
    <row r="3338" spans="1:3" ht="20.25" customHeight="1">
      <c r="A3338" s="5" t="str">
        <f>"006963"</f>
        <v>006963</v>
      </c>
      <c r="B3338" s="6" t="s">
        <v>4207</v>
      </c>
      <c r="C3338" s="6" t="s">
        <v>287</v>
      </c>
    </row>
    <row r="3339" spans="1:3" ht="20.25" customHeight="1">
      <c r="A3339" s="5" t="str">
        <f>"006966"</f>
        <v>006966</v>
      </c>
      <c r="B3339" s="6" t="s">
        <v>4208</v>
      </c>
      <c r="C3339" s="6" t="s">
        <v>51</v>
      </c>
    </row>
    <row r="3340" spans="1:3" ht="20.25" customHeight="1">
      <c r="A3340" s="5" t="str">
        <f>"006968"</f>
        <v>006968</v>
      </c>
      <c r="B3340" s="6" t="s">
        <v>4209</v>
      </c>
      <c r="C3340" s="6" t="s">
        <v>1959</v>
      </c>
    </row>
    <row r="3341" spans="1:3" ht="20.25" customHeight="1">
      <c r="A3341" s="5" t="str">
        <f>"006969"</f>
        <v>006969</v>
      </c>
      <c r="B3341" s="6" t="s">
        <v>4210</v>
      </c>
      <c r="C3341" s="6" t="s">
        <v>442</v>
      </c>
    </row>
    <row r="3342" spans="1:3" ht="20.25" customHeight="1">
      <c r="A3342" s="5" t="str">
        <f>"006970"</f>
        <v>006970</v>
      </c>
      <c r="B3342" s="6" t="s">
        <v>4211</v>
      </c>
      <c r="C3342" s="6" t="s">
        <v>31</v>
      </c>
    </row>
    <row r="3343" spans="1:3" ht="20.25" customHeight="1">
      <c r="A3343" s="5" t="str">
        <f>"006973"</f>
        <v>006973</v>
      </c>
      <c r="B3343" s="6" t="s">
        <v>4212</v>
      </c>
      <c r="C3343" s="6" t="s">
        <v>1177</v>
      </c>
    </row>
    <row r="3344" spans="1:3" ht="20.25" customHeight="1">
      <c r="A3344" s="5" t="str">
        <f>"006976"</f>
        <v>006976</v>
      </c>
      <c r="B3344" s="6" t="s">
        <v>4213</v>
      </c>
      <c r="C3344" s="6" t="s">
        <v>720</v>
      </c>
    </row>
    <row r="3345" spans="1:3" ht="20.25" customHeight="1">
      <c r="A3345" s="5" t="str">
        <f>"006977"</f>
        <v>006977</v>
      </c>
      <c r="B3345" s="6" t="s">
        <v>4214</v>
      </c>
      <c r="C3345" s="6" t="s">
        <v>285</v>
      </c>
    </row>
    <row r="3346" spans="1:3" ht="20.25" customHeight="1">
      <c r="A3346" s="28" t="s">
        <v>4215</v>
      </c>
      <c r="B3346" s="28" t="s">
        <v>4216</v>
      </c>
      <c r="C3346" s="28" t="s">
        <v>1033</v>
      </c>
    </row>
    <row r="3347" spans="1:3" ht="20.25" customHeight="1">
      <c r="A3347" s="28" t="s">
        <v>4217</v>
      </c>
      <c r="B3347" s="28" t="s">
        <v>4218</v>
      </c>
      <c r="C3347" s="28" t="s">
        <v>150</v>
      </c>
    </row>
    <row r="3348" spans="1:3" ht="20.25" customHeight="1">
      <c r="A3348" s="28" t="s">
        <v>4219</v>
      </c>
      <c r="B3348" s="28" t="s">
        <v>4220</v>
      </c>
      <c r="C3348" s="28" t="s">
        <v>34</v>
      </c>
    </row>
    <row r="3349" spans="1:3" ht="20.25" customHeight="1">
      <c r="A3349" s="5" t="str">
        <f>"006981"</f>
        <v>006981</v>
      </c>
      <c r="B3349" s="6" t="s">
        <v>4221</v>
      </c>
      <c r="C3349" s="6" t="s">
        <v>285</v>
      </c>
    </row>
    <row r="3350" spans="1:3" ht="20.25" customHeight="1">
      <c r="A3350" s="5" t="str">
        <f>"006982"</f>
        <v>006982</v>
      </c>
      <c r="B3350" s="6" t="s">
        <v>4222</v>
      </c>
      <c r="C3350" s="6" t="s">
        <v>128</v>
      </c>
    </row>
    <row r="3351" spans="1:3" ht="20.25" customHeight="1">
      <c r="A3351" s="28" t="s">
        <v>4223</v>
      </c>
      <c r="B3351" s="28" t="s">
        <v>4224</v>
      </c>
      <c r="C3351" s="28" t="s">
        <v>620</v>
      </c>
    </row>
    <row r="3352" spans="1:3" ht="20.25" customHeight="1">
      <c r="A3352" s="5" t="str">
        <f>"006986"</f>
        <v>006986</v>
      </c>
      <c r="B3352" s="6" t="s">
        <v>4225</v>
      </c>
      <c r="C3352" s="6" t="s">
        <v>333</v>
      </c>
    </row>
    <row r="3353" spans="1:3" ht="20.25" customHeight="1">
      <c r="A3353" s="28" t="s">
        <v>4226</v>
      </c>
      <c r="B3353" s="28" t="s">
        <v>4227</v>
      </c>
      <c r="C3353" s="28" t="s">
        <v>139</v>
      </c>
    </row>
    <row r="3354" spans="1:3" ht="20.25" customHeight="1">
      <c r="A3354" s="5" t="str">
        <f>"006988"</f>
        <v>006988</v>
      </c>
      <c r="B3354" s="6" t="s">
        <v>4228</v>
      </c>
      <c r="C3354" s="6" t="s">
        <v>24</v>
      </c>
    </row>
    <row r="3355" spans="1:3" ht="20.25" customHeight="1">
      <c r="A3355" s="5" t="str">
        <f>"006989"</f>
        <v>006989</v>
      </c>
      <c r="B3355" s="6" t="s">
        <v>4229</v>
      </c>
      <c r="C3355" s="6" t="s">
        <v>665</v>
      </c>
    </row>
    <row r="3356" spans="1:3" ht="20.25" customHeight="1">
      <c r="A3356" s="28" t="s">
        <v>4230</v>
      </c>
      <c r="B3356" s="28" t="s">
        <v>4231</v>
      </c>
      <c r="C3356" s="28" t="s">
        <v>815</v>
      </c>
    </row>
    <row r="3357" spans="1:3" ht="20.25" customHeight="1">
      <c r="A3357" s="28" t="s">
        <v>4232</v>
      </c>
      <c r="B3357" s="28" t="s">
        <v>4233</v>
      </c>
      <c r="C3357" s="28" t="s">
        <v>94</v>
      </c>
    </row>
    <row r="3358" spans="1:3" ht="20.25" customHeight="1">
      <c r="A3358" s="28" t="s">
        <v>4234</v>
      </c>
      <c r="B3358" s="28" t="s">
        <v>4235</v>
      </c>
      <c r="C3358" s="28" t="s">
        <v>34</v>
      </c>
    </row>
    <row r="3359" spans="1:3" ht="20.25" customHeight="1">
      <c r="A3359" s="5" t="str">
        <f>"006996"</f>
        <v>006996</v>
      </c>
      <c r="B3359" s="6" t="s">
        <v>4236</v>
      </c>
      <c r="C3359" s="6" t="s">
        <v>290</v>
      </c>
    </row>
    <row r="3360" spans="1:3" ht="20.25" customHeight="1">
      <c r="A3360" s="5" t="str">
        <f>"006997"</f>
        <v>006997</v>
      </c>
      <c r="B3360" s="6" t="s">
        <v>4237</v>
      </c>
      <c r="C3360" s="6" t="s">
        <v>230</v>
      </c>
    </row>
    <row r="3361" spans="1:3" ht="20.25" customHeight="1">
      <c r="A3361" s="5" t="str">
        <f>"006998"</f>
        <v>006998</v>
      </c>
      <c r="B3361" s="6" t="s">
        <v>4238</v>
      </c>
      <c r="C3361" s="6" t="s">
        <v>56</v>
      </c>
    </row>
    <row r="3362" spans="1:3" ht="20.25" customHeight="1">
      <c r="A3362" s="5" t="str">
        <f>"006999"</f>
        <v>006999</v>
      </c>
      <c r="B3362" s="6" t="s">
        <v>4239</v>
      </c>
      <c r="C3362" s="6" t="s">
        <v>3805</v>
      </c>
    </row>
    <row r="3363" spans="1:3" ht="20.25" customHeight="1">
      <c r="A3363" s="28" t="s">
        <v>4240</v>
      </c>
      <c r="B3363" s="28" t="s">
        <v>4241</v>
      </c>
      <c r="C3363" s="28" t="s">
        <v>185</v>
      </c>
    </row>
    <row r="3364" spans="1:3" ht="20.25" customHeight="1">
      <c r="A3364" s="28" t="s">
        <v>4242</v>
      </c>
      <c r="B3364" s="28" t="s">
        <v>4243</v>
      </c>
      <c r="C3364" s="28" t="s">
        <v>38</v>
      </c>
    </row>
    <row r="3365" spans="1:3" ht="20.25" customHeight="1">
      <c r="A3365" s="5" t="str">
        <f>"007002"</f>
        <v>007002</v>
      </c>
      <c r="B3365" s="6" t="s">
        <v>4244</v>
      </c>
      <c r="C3365" s="6" t="s">
        <v>440</v>
      </c>
    </row>
    <row r="3366" spans="1:3" ht="20.25" customHeight="1">
      <c r="A3366" s="28" t="s">
        <v>4245</v>
      </c>
      <c r="B3366" s="28" t="s">
        <v>4246</v>
      </c>
      <c r="C3366" s="28" t="s">
        <v>38</v>
      </c>
    </row>
    <row r="3367" spans="1:3" ht="20.25" customHeight="1">
      <c r="A3367" s="28" t="s">
        <v>4247</v>
      </c>
      <c r="B3367" s="16" t="s">
        <v>4248</v>
      </c>
      <c r="C3367" s="16" t="s">
        <v>1528</v>
      </c>
    </row>
    <row r="3368" spans="1:3" ht="20.25" customHeight="1">
      <c r="A3368" s="5" t="str">
        <f>"007008"</f>
        <v>007008</v>
      </c>
      <c r="B3368" s="6" t="s">
        <v>4249</v>
      </c>
      <c r="C3368" s="6" t="s">
        <v>10</v>
      </c>
    </row>
    <row r="3369" spans="1:3" ht="20.25" customHeight="1">
      <c r="A3369" s="28" t="s">
        <v>4250</v>
      </c>
      <c r="B3369" s="28" t="s">
        <v>4251</v>
      </c>
      <c r="C3369" s="28" t="s">
        <v>4252</v>
      </c>
    </row>
    <row r="3370" spans="1:3" ht="20.25" customHeight="1">
      <c r="A3370" s="5" t="str">
        <f>"007010"</f>
        <v>007010</v>
      </c>
      <c r="B3370" s="6" t="s">
        <v>4253</v>
      </c>
      <c r="C3370" s="6" t="s">
        <v>1532</v>
      </c>
    </row>
    <row r="3371" spans="1:3" ht="20.25" customHeight="1">
      <c r="A3371" s="5" t="str">
        <f>"007011"</f>
        <v>007011</v>
      </c>
      <c r="B3371" s="6" t="s">
        <v>4254</v>
      </c>
      <c r="C3371" s="6" t="s">
        <v>232</v>
      </c>
    </row>
    <row r="3372" spans="1:3" ht="20.25" customHeight="1">
      <c r="A3372" s="5" t="str">
        <f>"007012"</f>
        <v>007012</v>
      </c>
      <c r="B3372" s="6" t="s">
        <v>4255</v>
      </c>
      <c r="C3372" s="6" t="s">
        <v>241</v>
      </c>
    </row>
    <row r="3373" spans="1:3" ht="20.25" customHeight="1">
      <c r="A3373" s="10">
        <v>7015</v>
      </c>
      <c r="B3373" s="11" t="s">
        <v>4256</v>
      </c>
      <c r="C3373" s="11" t="s">
        <v>150</v>
      </c>
    </row>
    <row r="3374" spans="1:3" ht="20.25" customHeight="1">
      <c r="A3374" s="5" t="str">
        <f>"007016"</f>
        <v>007016</v>
      </c>
      <c r="B3374" s="6" t="s">
        <v>4257</v>
      </c>
      <c r="C3374" s="6" t="s">
        <v>8</v>
      </c>
    </row>
    <row r="3375" spans="1:3" ht="20.25" customHeight="1">
      <c r="A3375" s="5" t="str">
        <f>"007017"</f>
        <v>007017</v>
      </c>
      <c r="B3375" s="6" t="s">
        <v>4258</v>
      </c>
      <c r="C3375" s="6" t="s">
        <v>8</v>
      </c>
    </row>
    <row r="3376" spans="1:3" ht="20.25" customHeight="1">
      <c r="A3376" s="5" t="str">
        <f>"007018"</f>
        <v>007018</v>
      </c>
      <c r="B3376" s="6" t="s">
        <v>4259</v>
      </c>
      <c r="C3376" s="6" t="s">
        <v>8</v>
      </c>
    </row>
    <row r="3377" spans="1:3" ht="20.25" customHeight="1">
      <c r="A3377" s="28" t="s">
        <v>4260</v>
      </c>
      <c r="B3377" s="28" t="s">
        <v>4261</v>
      </c>
      <c r="C3377" s="28" t="s">
        <v>1593</v>
      </c>
    </row>
    <row r="3378" spans="1:3" ht="20.25" customHeight="1">
      <c r="A3378" s="10">
        <v>7023</v>
      </c>
      <c r="B3378" s="11" t="s">
        <v>4262</v>
      </c>
      <c r="C3378" s="11" t="s">
        <v>1732</v>
      </c>
    </row>
    <row r="3379" spans="1:3" ht="20.25" customHeight="1">
      <c r="A3379" s="28" t="s">
        <v>4263</v>
      </c>
      <c r="B3379" s="28" t="s">
        <v>4264</v>
      </c>
      <c r="C3379" s="28" t="s">
        <v>4265</v>
      </c>
    </row>
    <row r="3380" spans="1:3" ht="20.25" customHeight="1">
      <c r="A3380" s="28" t="s">
        <v>4266</v>
      </c>
      <c r="B3380" s="28" t="s">
        <v>4267</v>
      </c>
      <c r="C3380" s="28" t="s">
        <v>161</v>
      </c>
    </row>
    <row r="3381" spans="1:3" ht="20.25" customHeight="1">
      <c r="A3381" s="28" t="s">
        <v>4268</v>
      </c>
      <c r="B3381" s="28" t="s">
        <v>4269</v>
      </c>
      <c r="C3381" s="28" t="s">
        <v>74</v>
      </c>
    </row>
    <row r="3382" spans="1:3" ht="20.25" customHeight="1">
      <c r="A3382" s="28" t="s">
        <v>4270</v>
      </c>
      <c r="B3382" s="28" t="s">
        <v>4271</v>
      </c>
      <c r="C3382" s="28" t="s">
        <v>1922</v>
      </c>
    </row>
    <row r="3383" spans="1:3" ht="20.25" customHeight="1">
      <c r="A3383" s="28" t="s">
        <v>4272</v>
      </c>
      <c r="B3383" s="28" t="s">
        <v>4273</v>
      </c>
      <c r="C3383" s="28" t="s">
        <v>4274</v>
      </c>
    </row>
    <row r="3384" spans="1:3" ht="20.25" customHeight="1">
      <c r="A3384" s="5" t="str">
        <f>"007039"</f>
        <v>007039</v>
      </c>
      <c r="B3384" s="6" t="s">
        <v>4275</v>
      </c>
      <c r="C3384" s="6" t="s">
        <v>285</v>
      </c>
    </row>
    <row r="3385" spans="1:3" ht="20.25" customHeight="1">
      <c r="A3385" s="28" t="s">
        <v>4276</v>
      </c>
      <c r="B3385" s="28" t="s">
        <v>4277</v>
      </c>
      <c r="C3385" s="28" t="s">
        <v>1003</v>
      </c>
    </row>
    <row r="3386" spans="1:3" ht="20.25" customHeight="1">
      <c r="A3386" s="5" t="str">
        <f>"007051"</f>
        <v>007051</v>
      </c>
      <c r="B3386" s="6" t="s">
        <v>4278</v>
      </c>
      <c r="C3386" s="6" t="s">
        <v>412</v>
      </c>
    </row>
    <row r="3387" spans="1:3" ht="20.25" customHeight="1">
      <c r="A3387" s="5" t="str">
        <f>"007055"</f>
        <v>007055</v>
      </c>
      <c r="B3387" s="6" t="s">
        <v>4279</v>
      </c>
      <c r="C3387" s="6" t="s">
        <v>335</v>
      </c>
    </row>
    <row r="3388" spans="1:3" ht="20.25" customHeight="1">
      <c r="A3388" s="5" t="str">
        <f>"007056"</f>
        <v>007056</v>
      </c>
      <c r="B3388" s="6" t="s">
        <v>4280</v>
      </c>
      <c r="C3388" s="6" t="s">
        <v>311</v>
      </c>
    </row>
    <row r="3389" spans="1:3" ht="20.25" customHeight="1">
      <c r="A3389" s="28" t="s">
        <v>4281</v>
      </c>
      <c r="B3389" s="28" t="s">
        <v>4282</v>
      </c>
      <c r="C3389" s="28" t="s">
        <v>38</v>
      </c>
    </row>
    <row r="3390" spans="1:3" ht="20.25" customHeight="1">
      <c r="A3390" s="5" t="str">
        <f>"007059"</f>
        <v>007059</v>
      </c>
      <c r="B3390" s="6" t="s">
        <v>4283</v>
      </c>
      <c r="C3390" s="6" t="s">
        <v>169</v>
      </c>
    </row>
    <row r="3391" spans="1:3" ht="20.25" customHeight="1">
      <c r="A3391" s="5" t="str">
        <f>"007060"</f>
        <v>007060</v>
      </c>
      <c r="B3391" s="6" t="s">
        <v>4284</v>
      </c>
      <c r="C3391" s="6" t="s">
        <v>321</v>
      </c>
    </row>
    <row r="3392" spans="1:3" ht="20.25" customHeight="1">
      <c r="A3392" s="5" t="str">
        <f>"007062"</f>
        <v>007062</v>
      </c>
      <c r="B3392" s="6" t="s">
        <v>4285</v>
      </c>
      <c r="C3392" s="6" t="s">
        <v>321</v>
      </c>
    </row>
    <row r="3393" spans="1:3" ht="20.25" customHeight="1">
      <c r="A3393" s="28" t="s">
        <v>4286</v>
      </c>
      <c r="B3393" s="28" t="s">
        <v>4287</v>
      </c>
      <c r="C3393" s="28" t="s">
        <v>10</v>
      </c>
    </row>
    <row r="3394" spans="1:3" ht="20.25" customHeight="1">
      <c r="A3394" s="28" t="s">
        <v>4288</v>
      </c>
      <c r="B3394" s="28" t="s">
        <v>4289</v>
      </c>
      <c r="C3394" s="28" t="s">
        <v>38</v>
      </c>
    </row>
    <row r="3395" spans="1:3" ht="20.25" customHeight="1">
      <c r="A3395" s="28" t="s">
        <v>4290</v>
      </c>
      <c r="B3395" s="28" t="s">
        <v>4291</v>
      </c>
      <c r="C3395" s="28" t="s">
        <v>34</v>
      </c>
    </row>
    <row r="3396" spans="1:3" ht="20.25" customHeight="1">
      <c r="A3396" s="28" t="s">
        <v>4292</v>
      </c>
      <c r="B3396" s="28" t="s">
        <v>4293</v>
      </c>
      <c r="C3396" s="28" t="s">
        <v>370</v>
      </c>
    </row>
    <row r="3397" spans="1:3" ht="20.25" customHeight="1">
      <c r="A3397" s="28" t="s">
        <v>4294</v>
      </c>
      <c r="B3397" s="28" t="s">
        <v>4295</v>
      </c>
      <c r="C3397" s="28" t="s">
        <v>147</v>
      </c>
    </row>
    <row r="3398" spans="1:3" ht="20.25" customHeight="1">
      <c r="A3398" s="10">
        <v>7075</v>
      </c>
      <c r="B3398" s="11" t="s">
        <v>4296</v>
      </c>
      <c r="C3398" s="11" t="s">
        <v>889</v>
      </c>
    </row>
    <row r="3399" spans="1:3" ht="20.25" customHeight="1">
      <c r="A3399" s="5" t="str">
        <f>"007076"</f>
        <v>007076</v>
      </c>
      <c r="B3399" s="6" t="s">
        <v>4297</v>
      </c>
      <c r="C3399" s="6" t="s">
        <v>4298</v>
      </c>
    </row>
    <row r="3400" spans="1:3" ht="20.25" customHeight="1">
      <c r="A3400" s="28" t="s">
        <v>4299</v>
      </c>
      <c r="B3400" s="28" t="s">
        <v>4300</v>
      </c>
      <c r="C3400" s="28" t="s">
        <v>38</v>
      </c>
    </row>
    <row r="3401" spans="1:3" ht="20.25" customHeight="1">
      <c r="A3401" s="28" t="s">
        <v>4301</v>
      </c>
      <c r="B3401" s="28" t="s">
        <v>4302</v>
      </c>
      <c r="C3401" s="28" t="s">
        <v>38</v>
      </c>
    </row>
    <row r="3402" spans="1:3" ht="20.25" customHeight="1">
      <c r="A3402" s="5" t="str">
        <f>"007079"</f>
        <v>007079</v>
      </c>
      <c r="B3402" s="6" t="s">
        <v>4303</v>
      </c>
      <c r="C3402" s="6" t="s">
        <v>38</v>
      </c>
    </row>
    <row r="3403" spans="1:3" ht="20.25" customHeight="1">
      <c r="A3403" s="5" t="str">
        <f>"007080"</f>
        <v>007080</v>
      </c>
      <c r="B3403" s="6" t="s">
        <v>4304</v>
      </c>
      <c r="C3403" s="6" t="s">
        <v>38</v>
      </c>
    </row>
    <row r="3404" spans="1:3" ht="20.25" customHeight="1">
      <c r="A3404" s="28" t="s">
        <v>4305</v>
      </c>
      <c r="B3404" s="28" t="s">
        <v>4306</v>
      </c>
      <c r="C3404" s="28" t="s">
        <v>303</v>
      </c>
    </row>
    <row r="3405" spans="1:3" ht="20.25" customHeight="1">
      <c r="A3405" s="28" t="s">
        <v>4307</v>
      </c>
      <c r="B3405" s="28" t="s">
        <v>4308</v>
      </c>
      <c r="C3405" s="28" t="s">
        <v>1107</v>
      </c>
    </row>
    <row r="3406" spans="1:3" ht="20.25" customHeight="1">
      <c r="A3406" s="5" t="str">
        <f>"007087"</f>
        <v>007087</v>
      </c>
      <c r="B3406" s="6" t="s">
        <v>4309</v>
      </c>
      <c r="C3406" s="6" t="s">
        <v>38</v>
      </c>
    </row>
    <row r="3407" spans="1:3" ht="20.25" customHeight="1">
      <c r="A3407" s="5" t="str">
        <f>"007088"</f>
        <v>007088</v>
      </c>
      <c r="B3407" s="6" t="s">
        <v>4310</v>
      </c>
      <c r="C3407" s="6" t="s">
        <v>429</v>
      </c>
    </row>
    <row r="3408" spans="1:3" ht="20.25" customHeight="1">
      <c r="A3408" s="28" t="s">
        <v>4311</v>
      </c>
      <c r="B3408" s="28" t="s">
        <v>4312</v>
      </c>
      <c r="C3408" s="28" t="s">
        <v>38</v>
      </c>
    </row>
    <row r="3409" spans="1:3" ht="20.25" customHeight="1">
      <c r="A3409" s="5" t="str">
        <f>"007090"</f>
        <v>007090</v>
      </c>
      <c r="B3409" s="6" t="s">
        <v>4313</v>
      </c>
      <c r="C3409" s="6" t="s">
        <v>38</v>
      </c>
    </row>
    <row r="3410" spans="1:3" ht="20.25" customHeight="1">
      <c r="A3410" s="5" t="str">
        <f>"007095"</f>
        <v>007095</v>
      </c>
      <c r="B3410" s="6" t="s">
        <v>4314</v>
      </c>
      <c r="C3410" s="6" t="s">
        <v>16</v>
      </c>
    </row>
    <row r="3411" spans="1:3" ht="20.25" customHeight="1">
      <c r="A3411" s="5" t="str">
        <f>"007096"</f>
        <v>007096</v>
      </c>
      <c r="B3411" s="6" t="s">
        <v>4315</v>
      </c>
      <c r="C3411" s="6" t="s">
        <v>10</v>
      </c>
    </row>
    <row r="3412" spans="1:3" ht="20.25" customHeight="1">
      <c r="A3412" s="28" t="s">
        <v>4316</v>
      </c>
      <c r="B3412" s="28" t="s">
        <v>4317</v>
      </c>
      <c r="C3412" s="28" t="s">
        <v>586</v>
      </c>
    </row>
    <row r="3413" spans="1:3" ht="20.25" customHeight="1">
      <c r="A3413" s="5" t="str">
        <f>"007098"</f>
        <v>007098</v>
      </c>
      <c r="B3413" s="6" t="s">
        <v>4318</v>
      </c>
      <c r="C3413" s="6" t="s">
        <v>38</v>
      </c>
    </row>
    <row r="3414" spans="1:3" ht="20.25" customHeight="1">
      <c r="A3414" s="5" t="str">
        <f>"007099"</f>
        <v>007099</v>
      </c>
      <c r="B3414" s="6" t="s">
        <v>4319</v>
      </c>
      <c r="C3414" s="6" t="s">
        <v>147</v>
      </c>
    </row>
    <row r="3415" spans="1:3" ht="20.25" customHeight="1">
      <c r="A3415" s="28" t="s">
        <v>4320</v>
      </c>
      <c r="B3415" s="28" t="s">
        <v>4321</v>
      </c>
      <c r="C3415" s="28" t="s">
        <v>38</v>
      </c>
    </row>
    <row r="3416" spans="1:3" ht="20.25" customHeight="1">
      <c r="A3416" s="5" t="str">
        <f>"007103"</f>
        <v>007103</v>
      </c>
      <c r="B3416" s="6" t="s">
        <v>4322</v>
      </c>
      <c r="C3416" s="6" t="s">
        <v>293</v>
      </c>
    </row>
    <row r="3417" spans="1:3" ht="20.25" customHeight="1">
      <c r="A3417" s="29">
        <v>7107</v>
      </c>
      <c r="B3417" s="30" t="s">
        <v>4323</v>
      </c>
      <c r="C3417" s="30" t="s">
        <v>1037</v>
      </c>
    </row>
    <row r="3418" spans="1:3" ht="20.25" customHeight="1">
      <c r="A3418" s="10">
        <v>7111</v>
      </c>
      <c r="B3418" s="11" t="s">
        <v>4324</v>
      </c>
      <c r="C3418" s="11" t="s">
        <v>94</v>
      </c>
    </row>
    <row r="3419" spans="1:3" ht="20.25" customHeight="1">
      <c r="A3419" s="5" t="str">
        <f>"007116"</f>
        <v>007116</v>
      </c>
      <c r="B3419" s="6" t="s">
        <v>4325</v>
      </c>
      <c r="C3419" s="6" t="s">
        <v>370</v>
      </c>
    </row>
    <row r="3420" spans="1:3" ht="20.25" customHeight="1">
      <c r="A3420" s="5" t="str">
        <f>"007117"</f>
        <v>007117</v>
      </c>
      <c r="B3420" s="6" t="s">
        <v>4326</v>
      </c>
      <c r="C3420" s="6" t="s">
        <v>2178</v>
      </c>
    </row>
    <row r="3421" spans="1:3" ht="20.25" customHeight="1">
      <c r="A3421" s="5" t="str">
        <f>"007118"</f>
        <v>007118</v>
      </c>
      <c r="B3421" s="6" t="s">
        <v>4327</v>
      </c>
      <c r="C3421" s="6" t="s">
        <v>210</v>
      </c>
    </row>
    <row r="3422" spans="1:3" ht="20.25" customHeight="1">
      <c r="A3422" s="28" t="s">
        <v>4328</v>
      </c>
      <c r="B3422" s="28" t="s">
        <v>4329</v>
      </c>
      <c r="C3422" s="28" t="s">
        <v>311</v>
      </c>
    </row>
    <row r="3423" spans="1:3" ht="20.25" customHeight="1">
      <c r="A3423" s="5" t="str">
        <f>"007123"</f>
        <v>007123</v>
      </c>
      <c r="B3423" s="6" t="s">
        <v>4330</v>
      </c>
      <c r="C3423" s="6" t="s">
        <v>1439</v>
      </c>
    </row>
    <row r="3424" spans="1:3" ht="20.25" customHeight="1">
      <c r="A3424" s="5" t="str">
        <f>"007126"</f>
        <v>007126</v>
      </c>
      <c r="B3424" s="6" t="s">
        <v>4331</v>
      </c>
      <c r="C3424" s="6" t="s">
        <v>48</v>
      </c>
    </row>
    <row r="3425" spans="1:3" ht="20.25" customHeight="1">
      <c r="A3425" s="10">
        <v>7128</v>
      </c>
      <c r="B3425" s="11" t="s">
        <v>4332</v>
      </c>
      <c r="C3425" s="11" t="s">
        <v>24</v>
      </c>
    </row>
    <row r="3426" spans="1:3" ht="20.25" customHeight="1">
      <c r="A3426" s="5" t="str">
        <f>"007129"</f>
        <v>007129</v>
      </c>
      <c r="B3426" s="6" t="s">
        <v>4333</v>
      </c>
      <c r="C3426" s="6" t="s">
        <v>213</v>
      </c>
    </row>
    <row r="3427" spans="1:3" ht="20.25" customHeight="1">
      <c r="A3427" s="5" t="str">
        <f>"007130"</f>
        <v>007130</v>
      </c>
      <c r="B3427" s="6" t="s">
        <v>4334</v>
      </c>
      <c r="C3427" s="6" t="s">
        <v>31</v>
      </c>
    </row>
    <row r="3428" spans="1:3" ht="20.25" customHeight="1">
      <c r="A3428" s="10">
        <v>7136</v>
      </c>
      <c r="B3428" s="11" t="s">
        <v>4335</v>
      </c>
      <c r="C3428" s="11" t="s">
        <v>408</v>
      </c>
    </row>
    <row r="3429" spans="1:3" ht="20.25" customHeight="1">
      <c r="A3429" s="5" t="str">
        <f>"007138"</f>
        <v>007138</v>
      </c>
      <c r="B3429" s="6" t="s">
        <v>4336</v>
      </c>
      <c r="C3429" s="6" t="s">
        <v>31</v>
      </c>
    </row>
    <row r="3430" spans="1:3" ht="20.25" customHeight="1">
      <c r="A3430" s="5" t="str">
        <f>"007139"</f>
        <v>007139</v>
      </c>
      <c r="B3430" s="6" t="s">
        <v>4337</v>
      </c>
      <c r="C3430" s="6" t="s">
        <v>10</v>
      </c>
    </row>
    <row r="3431" spans="1:3" ht="20.25" customHeight="1">
      <c r="A3431" s="28" t="s">
        <v>4338</v>
      </c>
      <c r="B3431" s="28" t="s">
        <v>4339</v>
      </c>
      <c r="C3431" s="28" t="s">
        <v>206</v>
      </c>
    </row>
    <row r="3432" spans="1:3" ht="20.25" customHeight="1">
      <c r="A3432" s="108" t="s">
        <v>4340</v>
      </c>
      <c r="B3432" s="11" t="s">
        <v>4341</v>
      </c>
      <c r="C3432" s="11" t="s">
        <v>431</v>
      </c>
    </row>
    <row r="3433" spans="1:3" ht="20.25" customHeight="1">
      <c r="A3433" s="28" t="s">
        <v>4342</v>
      </c>
      <c r="B3433" s="28" t="s">
        <v>4343</v>
      </c>
      <c r="C3433" s="28" t="s">
        <v>206</v>
      </c>
    </row>
    <row r="3434" spans="1:3" ht="20.25" customHeight="1">
      <c r="A3434" s="5" t="str">
        <f>"007167"</f>
        <v>007167</v>
      </c>
      <c r="B3434" s="6" t="s">
        <v>4344</v>
      </c>
      <c r="C3434" s="6" t="s">
        <v>31</v>
      </c>
    </row>
    <row r="3435" spans="1:3" ht="20.25" customHeight="1">
      <c r="A3435" s="28" t="s">
        <v>4345</v>
      </c>
      <c r="B3435" s="28" t="s">
        <v>4346</v>
      </c>
      <c r="C3435" s="28" t="s">
        <v>213</v>
      </c>
    </row>
    <row r="3436" spans="1:3" ht="20.25" customHeight="1">
      <c r="A3436" s="28" t="s">
        <v>4347</v>
      </c>
      <c r="B3436" s="28" t="s">
        <v>2660</v>
      </c>
      <c r="C3436" s="28" t="s">
        <v>147</v>
      </c>
    </row>
    <row r="3437" spans="1:3" ht="20.25" customHeight="1">
      <c r="A3437" s="10">
        <v>7170</v>
      </c>
      <c r="B3437" s="11" t="s">
        <v>4348</v>
      </c>
      <c r="C3437" s="11" t="s">
        <v>150</v>
      </c>
    </row>
    <row r="3438" spans="1:3" ht="20.25" customHeight="1">
      <c r="A3438" s="28" t="s">
        <v>4349</v>
      </c>
      <c r="B3438" s="28" t="s">
        <v>4350</v>
      </c>
      <c r="C3438" s="28" t="s">
        <v>830</v>
      </c>
    </row>
    <row r="3439" spans="1:3" ht="20.25" customHeight="1">
      <c r="A3439" s="5" t="str">
        <f>"007176"</f>
        <v>007176</v>
      </c>
      <c r="B3439" s="6" t="s">
        <v>4351</v>
      </c>
      <c r="C3439" s="6" t="s">
        <v>2186</v>
      </c>
    </row>
    <row r="3440" spans="1:3" ht="20.25" customHeight="1">
      <c r="A3440" s="28" t="s">
        <v>4352</v>
      </c>
      <c r="B3440" s="28" t="s">
        <v>4353</v>
      </c>
      <c r="C3440" s="28" t="s">
        <v>24</v>
      </c>
    </row>
    <row r="3441" spans="1:3" ht="20.25" customHeight="1">
      <c r="A3441" s="28" t="s">
        <v>4354</v>
      </c>
      <c r="B3441" s="28" t="s">
        <v>4355</v>
      </c>
      <c r="C3441" s="28" t="s">
        <v>40</v>
      </c>
    </row>
    <row r="3442" spans="1:3" ht="20.25" customHeight="1">
      <c r="A3442" s="5" t="str">
        <f>"007179"</f>
        <v>007179</v>
      </c>
      <c r="B3442" s="6" t="s">
        <v>4356</v>
      </c>
      <c r="C3442" s="6" t="s">
        <v>147</v>
      </c>
    </row>
    <row r="3443" spans="1:3" ht="20.25" customHeight="1">
      <c r="A3443" s="92">
        <v>7180</v>
      </c>
      <c r="B3443" s="93" t="s">
        <v>4357</v>
      </c>
      <c r="C3443" s="93" t="s">
        <v>176</v>
      </c>
    </row>
    <row r="3444" spans="1:3" ht="20.25" customHeight="1">
      <c r="A3444" s="28" t="s">
        <v>4358</v>
      </c>
      <c r="B3444" s="28" t="s">
        <v>4359</v>
      </c>
      <c r="C3444" s="28" t="s">
        <v>187</v>
      </c>
    </row>
    <row r="3445" spans="1:3" ht="20.25" customHeight="1">
      <c r="A3445" s="28" t="s">
        <v>4360</v>
      </c>
      <c r="B3445" s="28" t="s">
        <v>4361</v>
      </c>
      <c r="C3445" s="28" t="s">
        <v>1503</v>
      </c>
    </row>
    <row r="3446" spans="1:3" ht="20.25" customHeight="1">
      <c r="A3446" s="5" t="str">
        <f>"007185"</f>
        <v>007185</v>
      </c>
      <c r="B3446" s="6" t="s">
        <v>4362</v>
      </c>
      <c r="C3446" s="6" t="s">
        <v>189</v>
      </c>
    </row>
    <row r="3447" spans="1:3" ht="20.25" customHeight="1">
      <c r="A3447" s="5" t="str">
        <f>"007186"</f>
        <v>007186</v>
      </c>
      <c r="B3447" s="6" t="s">
        <v>4363</v>
      </c>
      <c r="C3447" s="6" t="s">
        <v>27</v>
      </c>
    </row>
    <row r="3448" spans="1:3" ht="20.25" customHeight="1">
      <c r="A3448" s="5" t="str">
        <f>"007187"</f>
        <v>007187</v>
      </c>
      <c r="B3448" s="6" t="s">
        <v>4364</v>
      </c>
      <c r="C3448" s="6" t="s">
        <v>31</v>
      </c>
    </row>
    <row r="3449" spans="1:3" ht="20.25" customHeight="1">
      <c r="A3449" s="5" t="str">
        <f>"007188"</f>
        <v>007188</v>
      </c>
      <c r="B3449" s="6" t="s">
        <v>4365</v>
      </c>
      <c r="C3449" s="6" t="s">
        <v>4366</v>
      </c>
    </row>
    <row r="3450" spans="1:3" ht="20.25" customHeight="1">
      <c r="A3450" s="5" t="str">
        <f>"007189"</f>
        <v>007189</v>
      </c>
      <c r="B3450" s="6" t="s">
        <v>4367</v>
      </c>
      <c r="C3450" s="6" t="s">
        <v>139</v>
      </c>
    </row>
    <row r="3451" spans="1:3" ht="20.25" customHeight="1">
      <c r="A3451" s="5" t="str">
        <f>"007190"</f>
        <v>007190</v>
      </c>
      <c r="B3451" s="6" t="s">
        <v>4368</v>
      </c>
      <c r="C3451" s="6" t="s">
        <v>429</v>
      </c>
    </row>
    <row r="3452" spans="1:3" ht="20.25" customHeight="1">
      <c r="A3452" s="28" t="s">
        <v>4369</v>
      </c>
      <c r="B3452" s="28" t="s">
        <v>4370</v>
      </c>
      <c r="C3452" s="28" t="s">
        <v>10</v>
      </c>
    </row>
    <row r="3453" spans="1:3" ht="20.25" customHeight="1">
      <c r="A3453" s="10">
        <v>7196</v>
      </c>
      <c r="B3453" s="11" t="s">
        <v>4371</v>
      </c>
      <c r="C3453" s="11" t="s">
        <v>94</v>
      </c>
    </row>
    <row r="3454" spans="1:3" ht="20.25" customHeight="1">
      <c r="A3454" s="5" t="str">
        <f>"007197"</f>
        <v>007197</v>
      </c>
      <c r="B3454" s="6" t="s">
        <v>4372</v>
      </c>
      <c r="C3454" s="6" t="s">
        <v>31</v>
      </c>
    </row>
    <row r="3455" spans="1:3" ht="20.25" customHeight="1">
      <c r="A3455" s="5" t="str">
        <f>"007198"</f>
        <v>007198</v>
      </c>
      <c r="B3455" s="6" t="s">
        <v>4373</v>
      </c>
      <c r="C3455" s="6" t="s">
        <v>31</v>
      </c>
    </row>
    <row r="3456" spans="1:3" ht="20.25" customHeight="1">
      <c r="A3456" s="5" t="str">
        <f>"007199"</f>
        <v>007199</v>
      </c>
      <c r="B3456" s="6" t="s">
        <v>4374</v>
      </c>
      <c r="C3456" s="6" t="s">
        <v>872</v>
      </c>
    </row>
    <row r="3457" spans="1:3" ht="20.25" customHeight="1">
      <c r="A3457" s="5" t="str">
        <f>"007207"</f>
        <v>007207</v>
      </c>
      <c r="B3457" s="6" t="s">
        <v>4375</v>
      </c>
      <c r="C3457" s="6" t="s">
        <v>293</v>
      </c>
    </row>
    <row r="3458" spans="1:3" ht="20.25" customHeight="1">
      <c r="A3458" s="5" t="str">
        <f>"007209"</f>
        <v>007209</v>
      </c>
      <c r="B3458" s="6" t="s">
        <v>4376</v>
      </c>
      <c r="C3458" s="6" t="s">
        <v>38</v>
      </c>
    </row>
    <row r="3459" spans="1:3" ht="20.25" customHeight="1">
      <c r="A3459" s="28" t="s">
        <v>4377</v>
      </c>
      <c r="B3459" s="28" t="s">
        <v>4378</v>
      </c>
      <c r="C3459" s="28" t="s">
        <v>232</v>
      </c>
    </row>
    <row r="3460" spans="1:3" ht="20.25" customHeight="1">
      <c r="A3460" s="28" t="s">
        <v>4379</v>
      </c>
      <c r="B3460" s="28" t="s">
        <v>4380</v>
      </c>
      <c r="C3460" s="28" t="s">
        <v>277</v>
      </c>
    </row>
    <row r="3461" spans="1:3" ht="20.25" customHeight="1">
      <c r="A3461" s="5" t="str">
        <f>"007217"</f>
        <v>007217</v>
      </c>
      <c r="B3461" s="6" t="s">
        <v>4381</v>
      </c>
      <c r="C3461" s="6" t="s">
        <v>204</v>
      </c>
    </row>
    <row r="3462" spans="1:3" ht="20.25" customHeight="1">
      <c r="A3462" s="5" t="str">
        <f>"007218"</f>
        <v>007218</v>
      </c>
      <c r="B3462" s="6" t="s">
        <v>4382</v>
      </c>
      <c r="C3462" s="6" t="s">
        <v>161</v>
      </c>
    </row>
    <row r="3463" spans="1:3" ht="20.25" customHeight="1">
      <c r="A3463" s="28" t="s">
        <v>4383</v>
      </c>
      <c r="B3463" s="28" t="s">
        <v>4384</v>
      </c>
      <c r="C3463" s="28" t="s">
        <v>412</v>
      </c>
    </row>
    <row r="3464" spans="1:3" ht="20.25" customHeight="1">
      <c r="A3464" s="5" t="str">
        <f>"007222"</f>
        <v>007222</v>
      </c>
      <c r="B3464" s="6" t="s">
        <v>4385</v>
      </c>
      <c r="C3464" s="6" t="s">
        <v>165</v>
      </c>
    </row>
    <row r="3465" spans="1:3" ht="20.25" customHeight="1">
      <c r="A3465" s="5" t="str">
        <f>"007223"</f>
        <v>007223</v>
      </c>
      <c r="B3465" s="6" t="s">
        <v>4386</v>
      </c>
      <c r="C3465" s="6" t="s">
        <v>72</v>
      </c>
    </row>
    <row r="3466" spans="1:3" ht="20.25" customHeight="1">
      <c r="A3466" s="5" t="str">
        <f>"007226"</f>
        <v>007226</v>
      </c>
      <c r="B3466" s="6" t="s">
        <v>4387</v>
      </c>
      <c r="C3466" s="6" t="s">
        <v>77</v>
      </c>
    </row>
    <row r="3467" spans="1:3" ht="20.25" customHeight="1">
      <c r="A3467" s="41">
        <v>7227</v>
      </c>
      <c r="B3467" s="42" t="s">
        <v>4388</v>
      </c>
      <c r="C3467" s="42" t="s">
        <v>4389</v>
      </c>
    </row>
    <row r="3468" spans="1:3" ht="20.25" customHeight="1">
      <c r="A3468" s="5" t="str">
        <f>"007228"</f>
        <v>007228</v>
      </c>
      <c r="B3468" s="6" t="s">
        <v>4390</v>
      </c>
      <c r="C3468" s="6" t="s">
        <v>206</v>
      </c>
    </row>
    <row r="3469" spans="1:3" ht="20.25" customHeight="1">
      <c r="A3469" s="28" t="s">
        <v>4391</v>
      </c>
      <c r="B3469" s="28" t="s">
        <v>4392</v>
      </c>
      <c r="C3469" s="28" t="s">
        <v>1873</v>
      </c>
    </row>
    <row r="3470" spans="1:3" ht="20.25" customHeight="1">
      <c r="A3470" s="5" t="str">
        <f>"007238"</f>
        <v>007238</v>
      </c>
      <c r="B3470" s="6" t="s">
        <v>4393</v>
      </c>
      <c r="C3470" s="6" t="s">
        <v>10</v>
      </c>
    </row>
    <row r="3471" spans="1:3" ht="20.25" customHeight="1">
      <c r="A3471" s="5" t="str">
        <f>"007239"</f>
        <v>007239</v>
      </c>
      <c r="B3471" s="6" t="s">
        <v>4394</v>
      </c>
      <c r="C3471" s="6" t="s">
        <v>412</v>
      </c>
    </row>
    <row r="3472" spans="1:3" ht="20.25" customHeight="1">
      <c r="A3472" s="28" t="s">
        <v>4395</v>
      </c>
      <c r="B3472" s="28" t="s">
        <v>4396</v>
      </c>
      <c r="C3472" s="28" t="s">
        <v>74</v>
      </c>
    </row>
    <row r="3473" spans="1:3" ht="20.25" customHeight="1">
      <c r="A3473" s="5" t="str">
        <f>"007258"</f>
        <v>007258</v>
      </c>
      <c r="B3473" s="6" t="s">
        <v>4397</v>
      </c>
      <c r="C3473" s="6" t="s">
        <v>646</v>
      </c>
    </row>
    <row r="3474" spans="1:3" ht="20.25" customHeight="1">
      <c r="A3474" s="5" t="str">
        <f>"007259"</f>
        <v>007259</v>
      </c>
      <c r="B3474" s="6" t="s">
        <v>4398</v>
      </c>
      <c r="C3474" s="6" t="s">
        <v>121</v>
      </c>
    </row>
    <row r="3475" spans="1:3" ht="20.25" customHeight="1">
      <c r="A3475" s="5" t="str">
        <f>"007262"</f>
        <v>007262</v>
      </c>
      <c r="B3475" s="6" t="s">
        <v>4399</v>
      </c>
      <c r="C3475" s="6" t="s">
        <v>2872</v>
      </c>
    </row>
    <row r="3476" spans="1:3" ht="20.25" customHeight="1">
      <c r="A3476" s="28" t="s">
        <v>4400</v>
      </c>
      <c r="B3476" s="28" t="s">
        <v>4401</v>
      </c>
      <c r="C3476" s="28" t="s">
        <v>2434</v>
      </c>
    </row>
    <row r="3477" spans="1:3" ht="20.25" customHeight="1">
      <c r="A3477" s="31">
        <v>7265</v>
      </c>
      <c r="B3477" s="12" t="s">
        <v>4402</v>
      </c>
      <c r="C3477" s="12" t="s">
        <v>317</v>
      </c>
    </row>
    <row r="3478" spans="1:3" ht="20.25" customHeight="1">
      <c r="A3478" s="28" t="s">
        <v>4403</v>
      </c>
      <c r="B3478" s="28" t="s">
        <v>4404</v>
      </c>
      <c r="C3478" s="28" t="s">
        <v>1646</v>
      </c>
    </row>
    <row r="3479" spans="1:3" ht="20.25" customHeight="1">
      <c r="A3479" s="5" t="str">
        <f>"007267"</f>
        <v>007267</v>
      </c>
      <c r="B3479" s="6" t="s">
        <v>4405</v>
      </c>
      <c r="C3479" s="6" t="s">
        <v>1327</v>
      </c>
    </row>
    <row r="3480" spans="1:3" ht="20.25" customHeight="1">
      <c r="A3480" s="28" t="s">
        <v>4406</v>
      </c>
      <c r="B3480" s="28" t="s">
        <v>4407</v>
      </c>
      <c r="C3480" s="28" t="s">
        <v>1668</v>
      </c>
    </row>
    <row r="3481" spans="1:3" ht="20.25" customHeight="1">
      <c r="A3481" s="5" t="str">
        <f>"007269"</f>
        <v>007269</v>
      </c>
      <c r="B3481" s="6" t="s">
        <v>4408</v>
      </c>
      <c r="C3481" s="6" t="s">
        <v>382</v>
      </c>
    </row>
    <row r="3482" spans="1:3" ht="20.25" customHeight="1">
      <c r="A3482" s="5" t="str">
        <f>"007272"</f>
        <v>007272</v>
      </c>
      <c r="B3482" s="6" t="s">
        <v>4409</v>
      </c>
      <c r="C3482" s="6" t="s">
        <v>45</v>
      </c>
    </row>
    <row r="3483" spans="1:3" ht="20.25" customHeight="1">
      <c r="A3483" s="5" t="str">
        <f>"007276"</f>
        <v>007276</v>
      </c>
      <c r="B3483" s="6" t="s">
        <v>4410</v>
      </c>
      <c r="C3483" s="6" t="s">
        <v>382</v>
      </c>
    </row>
    <row r="3484" spans="1:3" ht="20.25" customHeight="1">
      <c r="A3484" s="5" t="str">
        <f>"007278"</f>
        <v>007278</v>
      </c>
      <c r="B3484" s="6" t="s">
        <v>4411</v>
      </c>
      <c r="C3484" s="6" t="s">
        <v>2900</v>
      </c>
    </row>
    <row r="3485" spans="1:3" ht="20.25" customHeight="1">
      <c r="A3485" s="5" t="str">
        <f>"007279"</f>
        <v>007279</v>
      </c>
      <c r="B3485" s="6" t="s">
        <v>4412</v>
      </c>
      <c r="C3485" s="6" t="s">
        <v>360</v>
      </c>
    </row>
    <row r="3486" spans="1:3" ht="20.25" customHeight="1">
      <c r="A3486" s="5" t="str">
        <f>"007280"</f>
        <v>007280</v>
      </c>
      <c r="B3486" s="6" t="s">
        <v>4413</v>
      </c>
      <c r="C3486" s="6" t="s">
        <v>830</v>
      </c>
    </row>
    <row r="3487" spans="1:3" ht="20.25" customHeight="1">
      <c r="A3487" s="28" t="s">
        <v>4414</v>
      </c>
      <c r="B3487" s="28" t="s">
        <v>4415</v>
      </c>
      <c r="C3487" s="28" t="s">
        <v>213</v>
      </c>
    </row>
    <row r="3488" spans="1:3" ht="20.25" customHeight="1">
      <c r="A3488" s="5" t="str">
        <f>"007282"</f>
        <v>007282</v>
      </c>
      <c r="B3488" s="6" t="s">
        <v>4416</v>
      </c>
      <c r="C3488" s="6" t="s">
        <v>811</v>
      </c>
    </row>
    <row r="3489" spans="1:3" ht="20.25" customHeight="1">
      <c r="A3489" s="5" t="str">
        <f>"007285"</f>
        <v>007285</v>
      </c>
      <c r="B3489" s="6" t="s">
        <v>4417</v>
      </c>
      <c r="C3489" s="6" t="s">
        <v>838</v>
      </c>
    </row>
    <row r="3490" spans="1:3" ht="20.25" customHeight="1">
      <c r="A3490" s="5" t="str">
        <f>"007286"</f>
        <v>007286</v>
      </c>
      <c r="B3490" s="6" t="s">
        <v>4418</v>
      </c>
      <c r="C3490" s="6" t="s">
        <v>31</v>
      </c>
    </row>
    <row r="3491" spans="1:3" ht="20.25" customHeight="1">
      <c r="A3491" s="28" t="s">
        <v>4419</v>
      </c>
      <c r="B3491" s="28" t="s">
        <v>4420</v>
      </c>
      <c r="C3491" s="28" t="s">
        <v>230</v>
      </c>
    </row>
    <row r="3492" spans="1:3" ht="20.25" customHeight="1">
      <c r="A3492" s="5" t="str">
        <f>"007289"</f>
        <v>007289</v>
      </c>
      <c r="B3492" s="6" t="s">
        <v>4421</v>
      </c>
      <c r="C3492" s="6" t="s">
        <v>10</v>
      </c>
    </row>
    <row r="3493" spans="1:3" ht="20.25" customHeight="1">
      <c r="A3493" s="5" t="str">
        <f>"007298"</f>
        <v>007298</v>
      </c>
      <c r="B3493" s="6" t="s">
        <v>4422</v>
      </c>
      <c r="C3493" s="6" t="s">
        <v>38</v>
      </c>
    </row>
    <row r="3494" spans="1:3" ht="20.25" customHeight="1">
      <c r="A3494" s="5" t="str">
        <f>"007308"</f>
        <v>007308</v>
      </c>
      <c r="B3494" s="11" t="s">
        <v>4423</v>
      </c>
      <c r="C3494" s="6" t="s">
        <v>31</v>
      </c>
    </row>
    <row r="3495" spans="1:3" ht="20.25" customHeight="1">
      <c r="A3495" s="28" t="s">
        <v>4424</v>
      </c>
      <c r="B3495" s="28" t="s">
        <v>4425</v>
      </c>
      <c r="C3495" s="28" t="s">
        <v>147</v>
      </c>
    </row>
    <row r="3496" spans="1:3" ht="20.25" customHeight="1">
      <c r="A3496" s="5" t="str">
        <f>"007318"</f>
        <v>007318</v>
      </c>
      <c r="B3496" s="6" t="s">
        <v>4426</v>
      </c>
      <c r="C3496" s="6" t="s">
        <v>91</v>
      </c>
    </row>
    <row r="3497" spans="1:3" ht="20.25" customHeight="1">
      <c r="A3497" s="5" t="str">
        <f>"007321"</f>
        <v>007321</v>
      </c>
      <c r="B3497" s="6" t="s">
        <v>4427</v>
      </c>
      <c r="C3497" s="6" t="s">
        <v>12</v>
      </c>
    </row>
    <row r="3498" spans="1:3" ht="20.25" customHeight="1">
      <c r="A3498" s="5" t="str">
        <f>"007325"</f>
        <v>007325</v>
      </c>
      <c r="B3498" s="6" t="s">
        <v>4428</v>
      </c>
      <c r="C3498" s="6" t="s">
        <v>72</v>
      </c>
    </row>
    <row r="3499" spans="1:3" ht="20.25" customHeight="1">
      <c r="A3499" s="28" t="s">
        <v>4429</v>
      </c>
      <c r="B3499" s="28" t="s">
        <v>4430</v>
      </c>
      <c r="C3499" s="28" t="s">
        <v>376</v>
      </c>
    </row>
    <row r="3500" spans="1:3" ht="20.25" customHeight="1">
      <c r="A3500" s="5" t="str">
        <f>"007328"</f>
        <v>007328</v>
      </c>
      <c r="B3500" s="6" t="s">
        <v>4431</v>
      </c>
      <c r="C3500" s="6" t="s">
        <v>31</v>
      </c>
    </row>
    <row r="3501" spans="1:3" ht="20.25" customHeight="1">
      <c r="A3501" s="28" t="s">
        <v>4432</v>
      </c>
      <c r="B3501" s="28" t="s">
        <v>4433</v>
      </c>
      <c r="C3501" s="28" t="s">
        <v>147</v>
      </c>
    </row>
    <row r="3502" spans="1:3" ht="20.25" customHeight="1">
      <c r="A3502" s="5" t="str">
        <f>"007333"</f>
        <v>007333</v>
      </c>
      <c r="B3502" s="6" t="s">
        <v>4434</v>
      </c>
      <c r="C3502" s="6" t="s">
        <v>24</v>
      </c>
    </row>
    <row r="3503" spans="1:3" ht="20.25" customHeight="1">
      <c r="A3503" s="28" t="s">
        <v>4435</v>
      </c>
      <c r="B3503" s="28" t="s">
        <v>4436</v>
      </c>
      <c r="C3503" s="28" t="s">
        <v>1043</v>
      </c>
    </row>
    <row r="3504" spans="1:3" ht="20.25" customHeight="1">
      <c r="A3504" s="5" t="str">
        <f>"007338"</f>
        <v>007338</v>
      </c>
      <c r="B3504" s="6" t="s">
        <v>4437</v>
      </c>
      <c r="C3504" s="6" t="s">
        <v>31</v>
      </c>
    </row>
    <row r="3505" spans="1:3" ht="20.25" customHeight="1">
      <c r="A3505" s="41">
        <v>7339</v>
      </c>
      <c r="B3505" s="94" t="s">
        <v>4438</v>
      </c>
      <c r="C3505" s="94" t="s">
        <v>142</v>
      </c>
    </row>
    <row r="3506" spans="1:3" ht="20.25" customHeight="1">
      <c r="A3506" s="5" t="str">
        <f>"007348"</f>
        <v>007348</v>
      </c>
      <c r="B3506" s="6" t="s">
        <v>4439</v>
      </c>
      <c r="C3506" s="6" t="s">
        <v>56</v>
      </c>
    </row>
    <row r="3507" spans="1:3" ht="20.25" customHeight="1">
      <c r="A3507" s="5" t="str">
        <f>"007350"</f>
        <v>007350</v>
      </c>
      <c r="B3507" s="6" t="s">
        <v>4440</v>
      </c>
      <c r="C3507" s="6" t="s">
        <v>147</v>
      </c>
    </row>
    <row r="3508" spans="1:3" ht="20.25" customHeight="1">
      <c r="A3508" s="28" t="s">
        <v>4441</v>
      </c>
      <c r="B3508" s="28" t="s">
        <v>4442</v>
      </c>
      <c r="C3508" s="28" t="s">
        <v>14</v>
      </c>
    </row>
    <row r="3509" spans="1:3" ht="20.25" customHeight="1">
      <c r="A3509" s="5" t="str">
        <f>"007358"</f>
        <v>007358</v>
      </c>
      <c r="B3509" s="6" t="s">
        <v>4443</v>
      </c>
      <c r="C3509" s="6" t="s">
        <v>31</v>
      </c>
    </row>
    <row r="3510" spans="1:3" ht="20.25" customHeight="1">
      <c r="A3510" s="5" t="str">
        <f>"007361"</f>
        <v>007361</v>
      </c>
      <c r="B3510" s="6" t="s">
        <v>4444</v>
      </c>
      <c r="C3510" s="6" t="s">
        <v>51</v>
      </c>
    </row>
    <row r="3511" spans="1:3" ht="20.25" customHeight="1">
      <c r="A3511" s="5" t="str">
        <f>"007362"</f>
        <v>007362</v>
      </c>
      <c r="B3511" s="6" t="s">
        <v>4445</v>
      </c>
      <c r="C3511" s="6" t="s">
        <v>293</v>
      </c>
    </row>
    <row r="3512" spans="1:3" ht="20.25" customHeight="1">
      <c r="A3512" s="10">
        <v>7366</v>
      </c>
      <c r="B3512" s="11" t="s">
        <v>4446</v>
      </c>
      <c r="C3512" s="11" t="s">
        <v>24</v>
      </c>
    </row>
    <row r="3513" spans="1:3" ht="20.25" customHeight="1">
      <c r="A3513" s="5" t="str">
        <f>"007368"</f>
        <v>007368</v>
      </c>
      <c r="B3513" s="6" t="s">
        <v>4447</v>
      </c>
      <c r="C3513" s="6" t="s">
        <v>8</v>
      </c>
    </row>
    <row r="3514" spans="1:3" ht="20.25" customHeight="1">
      <c r="A3514" s="28" t="s">
        <v>4448</v>
      </c>
      <c r="B3514" s="28" t="s">
        <v>4449</v>
      </c>
      <c r="C3514" s="28" t="s">
        <v>97</v>
      </c>
    </row>
    <row r="3515" spans="1:3" ht="20.25" customHeight="1">
      <c r="A3515" s="117" t="s">
        <v>4450</v>
      </c>
      <c r="B3515" s="28" t="s">
        <v>4451</v>
      </c>
      <c r="C3515" s="28" t="s">
        <v>51</v>
      </c>
    </row>
    <row r="3516" spans="1:3" ht="20.25" customHeight="1">
      <c r="A3516" s="5" t="str">
        <f>"007378"</f>
        <v>007378</v>
      </c>
      <c r="B3516" s="6" t="s">
        <v>4452</v>
      </c>
      <c r="C3516" s="6" t="s">
        <v>48</v>
      </c>
    </row>
    <row r="3517" spans="1:3" ht="20.25" customHeight="1">
      <c r="A3517" s="58">
        <v>7379</v>
      </c>
      <c r="B3517" s="35" t="s">
        <v>4453</v>
      </c>
      <c r="C3517" s="35" t="s">
        <v>1812</v>
      </c>
    </row>
    <row r="3518" spans="1:3" ht="20.25" customHeight="1">
      <c r="A3518" s="10">
        <v>7381</v>
      </c>
      <c r="B3518" s="11" t="s">
        <v>4454</v>
      </c>
      <c r="C3518" s="11" t="s">
        <v>147</v>
      </c>
    </row>
    <row r="3519" spans="1:3" ht="20.25" customHeight="1">
      <c r="A3519" s="28" t="s">
        <v>4455</v>
      </c>
      <c r="B3519" s="28" t="s">
        <v>4456</v>
      </c>
      <c r="C3519" s="28" t="s">
        <v>784</v>
      </c>
    </row>
    <row r="3520" spans="1:3" ht="20.25" customHeight="1">
      <c r="A3520" s="39" t="s">
        <v>4457</v>
      </c>
      <c r="B3520" s="39" t="s">
        <v>4458</v>
      </c>
      <c r="C3520" s="39" t="s">
        <v>131</v>
      </c>
    </row>
    <row r="3521" spans="1:3" ht="20.25" customHeight="1">
      <c r="A3521" s="5" t="str">
        <f>"007426"</f>
        <v>007426</v>
      </c>
      <c r="B3521" s="6" t="s">
        <v>4459</v>
      </c>
      <c r="C3521" s="6" t="s">
        <v>10</v>
      </c>
    </row>
    <row r="3522" spans="1:3" ht="20.25" customHeight="1">
      <c r="A3522" s="5" t="str">
        <f>"007444"</f>
        <v>007444</v>
      </c>
      <c r="B3522" s="6" t="s">
        <v>4460</v>
      </c>
      <c r="C3522" s="6" t="s">
        <v>8</v>
      </c>
    </row>
    <row r="3523" spans="1:3" ht="20.25" customHeight="1">
      <c r="A3523" s="5" t="str">
        <f>"007458"</f>
        <v>007458</v>
      </c>
      <c r="B3523" s="6" t="s">
        <v>4461</v>
      </c>
      <c r="C3523" s="6" t="s">
        <v>277</v>
      </c>
    </row>
    <row r="3524" spans="1:3" ht="20.25" customHeight="1">
      <c r="A3524" s="28" t="s">
        <v>4462</v>
      </c>
      <c r="B3524" s="28" t="s">
        <v>4463</v>
      </c>
      <c r="C3524" s="28" t="s">
        <v>34</v>
      </c>
    </row>
    <row r="3525" spans="1:3" ht="20.25" customHeight="1">
      <c r="A3525" s="10">
        <v>7471</v>
      </c>
      <c r="B3525" s="11" t="s">
        <v>4464</v>
      </c>
      <c r="C3525" s="11" t="s">
        <v>1646</v>
      </c>
    </row>
    <row r="3526" spans="1:3" ht="20.25" customHeight="1">
      <c r="A3526" s="29">
        <v>7490</v>
      </c>
      <c r="B3526" s="30" t="s">
        <v>4465</v>
      </c>
      <c r="C3526" s="30" t="s">
        <v>8</v>
      </c>
    </row>
    <row r="3527" spans="1:3" ht="20.25" customHeight="1">
      <c r="A3527" s="5" t="str">
        <f>"007507"</f>
        <v>007507</v>
      </c>
      <c r="B3527" s="6" t="s">
        <v>4466</v>
      </c>
      <c r="C3527" s="6" t="s">
        <v>293</v>
      </c>
    </row>
    <row r="3528" spans="1:3" ht="20.25" customHeight="1">
      <c r="A3528" s="5" t="str">
        <f>"007508"</f>
        <v>007508</v>
      </c>
      <c r="B3528" s="6" t="s">
        <v>4467</v>
      </c>
      <c r="C3528" s="6" t="s">
        <v>10</v>
      </c>
    </row>
    <row r="3529" spans="1:3" ht="20.25" customHeight="1">
      <c r="A3529" s="5" t="str">
        <f>"007509"</f>
        <v>007509</v>
      </c>
      <c r="B3529" s="6" t="s">
        <v>4468</v>
      </c>
      <c r="C3529" s="6" t="s">
        <v>69</v>
      </c>
    </row>
    <row r="3530" spans="1:3" ht="20.25" customHeight="1">
      <c r="A3530" s="5" t="str">
        <f>"007516"</f>
        <v>007516</v>
      </c>
      <c r="B3530" s="6" t="s">
        <v>4469</v>
      </c>
      <c r="C3530" s="6" t="s">
        <v>31</v>
      </c>
    </row>
    <row r="3531" spans="1:3" ht="20.25" customHeight="1">
      <c r="A3531" s="5" t="str">
        <f>"007518"</f>
        <v>007518</v>
      </c>
      <c r="B3531" s="6" t="s">
        <v>4470</v>
      </c>
      <c r="C3531" s="6" t="s">
        <v>161</v>
      </c>
    </row>
    <row r="3532" spans="1:3" ht="20.25" customHeight="1">
      <c r="A3532" s="5" t="str">
        <f>"007528"</f>
        <v>007528</v>
      </c>
      <c r="B3532" s="6" t="s">
        <v>4471</v>
      </c>
      <c r="C3532" s="6" t="s">
        <v>417</v>
      </c>
    </row>
    <row r="3533" spans="1:3" ht="20.25" customHeight="1">
      <c r="A3533" s="5" t="str">
        <f>"007533"</f>
        <v>007533</v>
      </c>
      <c r="B3533" s="6" t="s">
        <v>4472</v>
      </c>
      <c r="C3533" s="6" t="s">
        <v>241</v>
      </c>
    </row>
    <row r="3534" spans="1:3" ht="20.25" customHeight="1">
      <c r="A3534" s="5" t="str">
        <f>"007536"</f>
        <v>007536</v>
      </c>
      <c r="B3534" s="6" t="s">
        <v>4473</v>
      </c>
      <c r="C3534" s="6" t="s">
        <v>77</v>
      </c>
    </row>
    <row r="3535" spans="1:3" ht="20.25" customHeight="1">
      <c r="A3535" s="5" t="str">
        <f>"007538"</f>
        <v>007538</v>
      </c>
      <c r="B3535" s="6" t="s">
        <v>4474</v>
      </c>
      <c r="C3535" s="6" t="s">
        <v>147</v>
      </c>
    </row>
    <row r="3536" spans="1:3" ht="20.25" customHeight="1">
      <c r="A3536" s="5" t="str">
        <f>"007556"</f>
        <v>007556</v>
      </c>
      <c r="B3536" s="6" t="s">
        <v>4475</v>
      </c>
      <c r="C3536" s="6" t="s">
        <v>147</v>
      </c>
    </row>
    <row r="3537" spans="1:3" ht="20.25" customHeight="1">
      <c r="A3537" s="28" t="s">
        <v>4476</v>
      </c>
      <c r="B3537" s="28" t="s">
        <v>4477</v>
      </c>
      <c r="C3537" s="28" t="s">
        <v>523</v>
      </c>
    </row>
    <row r="3538" spans="1:3" ht="20.25" customHeight="1">
      <c r="A3538" s="28" t="s">
        <v>4478</v>
      </c>
      <c r="B3538" s="28" t="s">
        <v>4479</v>
      </c>
      <c r="C3538" s="28" t="s">
        <v>4480</v>
      </c>
    </row>
    <row r="3539" spans="1:3" ht="20.25" customHeight="1">
      <c r="A3539" s="5" t="str">
        <f>"007560"</f>
        <v>007560</v>
      </c>
      <c r="B3539" s="6" t="s">
        <v>4481</v>
      </c>
      <c r="C3539" s="6" t="s">
        <v>285</v>
      </c>
    </row>
    <row r="3540" spans="1:3" ht="20.25" customHeight="1">
      <c r="A3540" s="5" t="str">
        <f>"007562"</f>
        <v>007562</v>
      </c>
      <c r="B3540" s="6" t="s">
        <v>4482</v>
      </c>
      <c r="C3540" s="6" t="s">
        <v>317</v>
      </c>
    </row>
    <row r="3541" spans="1:3" ht="20.25" customHeight="1">
      <c r="A3541" s="5" t="str">
        <f>"007565"</f>
        <v>007565</v>
      </c>
      <c r="B3541" s="6" t="s">
        <v>4483</v>
      </c>
      <c r="C3541" s="6" t="s">
        <v>934</v>
      </c>
    </row>
    <row r="3542" spans="1:3" ht="20.25" customHeight="1">
      <c r="A3542" s="5" t="str">
        <f>"007567"</f>
        <v>007567</v>
      </c>
      <c r="B3542" s="6" t="s">
        <v>4484</v>
      </c>
      <c r="C3542" s="6" t="s">
        <v>12</v>
      </c>
    </row>
    <row r="3543" spans="1:3" ht="20.25" customHeight="1">
      <c r="A3543" s="28" t="s">
        <v>4485</v>
      </c>
      <c r="B3543" s="28" t="s">
        <v>4486</v>
      </c>
      <c r="C3543" s="28" t="s">
        <v>8</v>
      </c>
    </row>
    <row r="3544" spans="1:3" ht="20.25" customHeight="1">
      <c r="A3544" s="28" t="s">
        <v>4487</v>
      </c>
      <c r="B3544" s="28" t="s">
        <v>4488</v>
      </c>
      <c r="C3544" s="28" t="s">
        <v>8</v>
      </c>
    </row>
    <row r="3545" spans="1:3" ht="20.25" customHeight="1">
      <c r="A3545" s="5" t="str">
        <f>"007570"</f>
        <v>007570</v>
      </c>
      <c r="B3545" s="6" t="s">
        <v>4489</v>
      </c>
      <c r="C3545" s="6" t="s">
        <v>31</v>
      </c>
    </row>
    <row r="3546" spans="1:3" ht="20.25" customHeight="1">
      <c r="A3546" s="108" t="s">
        <v>4490</v>
      </c>
      <c r="B3546" s="11" t="s">
        <v>4491</v>
      </c>
      <c r="C3546" s="11" t="s">
        <v>786</v>
      </c>
    </row>
    <row r="3547" spans="1:3" ht="20.25" customHeight="1">
      <c r="A3547" s="5" t="str">
        <f>"007573"</f>
        <v>007573</v>
      </c>
      <c r="B3547" s="6" t="s">
        <v>4492</v>
      </c>
      <c r="C3547" s="6" t="s">
        <v>285</v>
      </c>
    </row>
    <row r="3548" spans="1:3" ht="20.25" customHeight="1">
      <c r="A3548" s="5" t="str">
        <f>"007576"</f>
        <v>007576</v>
      </c>
      <c r="B3548" s="6" t="s">
        <v>4493</v>
      </c>
      <c r="C3548" s="6" t="s">
        <v>10</v>
      </c>
    </row>
    <row r="3549" spans="1:3" ht="20.25" customHeight="1">
      <c r="A3549" s="5" t="str">
        <f>"007577"</f>
        <v>007577</v>
      </c>
      <c r="B3549" s="6" t="s">
        <v>4494</v>
      </c>
      <c r="C3549" s="6" t="s">
        <v>568</v>
      </c>
    </row>
    <row r="3550" spans="1:3" ht="20.25" customHeight="1">
      <c r="A3550" s="28" t="s">
        <v>4495</v>
      </c>
      <c r="B3550" s="28" t="s">
        <v>4496</v>
      </c>
      <c r="C3550" s="28" t="s">
        <v>830</v>
      </c>
    </row>
    <row r="3551" spans="1:3" ht="20.25" customHeight="1">
      <c r="A3551" s="28" t="s">
        <v>4497</v>
      </c>
      <c r="B3551" s="28" t="s">
        <v>4498</v>
      </c>
      <c r="C3551" s="28" t="s">
        <v>38</v>
      </c>
    </row>
    <row r="3552" spans="1:3" ht="20.25" customHeight="1">
      <c r="A3552" s="28" t="s">
        <v>4499</v>
      </c>
      <c r="B3552" s="28" t="s">
        <v>4500</v>
      </c>
      <c r="C3552" s="28" t="s">
        <v>542</v>
      </c>
    </row>
    <row r="3553" spans="1:3" ht="20.25" customHeight="1">
      <c r="A3553" s="28" t="s">
        <v>4501</v>
      </c>
      <c r="B3553" s="28" t="s">
        <v>4502</v>
      </c>
      <c r="C3553" s="28" t="s">
        <v>261</v>
      </c>
    </row>
    <row r="3554" spans="1:3" ht="20.25" customHeight="1">
      <c r="A3554" s="5" t="str">
        <f>"007595"</f>
        <v>007595</v>
      </c>
      <c r="B3554" s="6" t="s">
        <v>4503</v>
      </c>
      <c r="C3554" s="6" t="s">
        <v>94</v>
      </c>
    </row>
    <row r="3555" spans="1:3" ht="20.25" customHeight="1">
      <c r="A3555" s="10">
        <v>7596</v>
      </c>
      <c r="B3555" s="95" t="s">
        <v>4504</v>
      </c>
      <c r="C3555" s="11" t="s">
        <v>429</v>
      </c>
    </row>
    <row r="3556" spans="1:3" ht="20.25" customHeight="1">
      <c r="A3556" s="5" t="str">
        <f>"007597"</f>
        <v>007597</v>
      </c>
      <c r="B3556" s="6" t="s">
        <v>4505</v>
      </c>
      <c r="C3556" s="6" t="s">
        <v>830</v>
      </c>
    </row>
    <row r="3557" spans="1:3" ht="20.25" customHeight="1">
      <c r="A3557" s="28" t="s">
        <v>4506</v>
      </c>
      <c r="B3557" s="28" t="s">
        <v>4507</v>
      </c>
      <c r="C3557" s="28" t="s">
        <v>147</v>
      </c>
    </row>
    <row r="3558" spans="1:3" ht="20.25" customHeight="1">
      <c r="A3558" s="28" t="s">
        <v>4508</v>
      </c>
      <c r="B3558" s="28" t="s">
        <v>4509</v>
      </c>
      <c r="C3558" s="28" t="s">
        <v>34</v>
      </c>
    </row>
    <row r="3559" spans="1:3" ht="20.25" customHeight="1">
      <c r="A3559" s="28" t="s">
        <v>4510</v>
      </c>
      <c r="B3559" s="28" t="s">
        <v>4511</v>
      </c>
      <c r="C3559" s="28" t="s">
        <v>4512</v>
      </c>
    </row>
    <row r="3560" spans="1:3" ht="20.25" customHeight="1">
      <c r="A3560" s="5" t="str">
        <f>"007603"</f>
        <v>007603</v>
      </c>
      <c r="B3560" s="6" t="s">
        <v>4513</v>
      </c>
      <c r="C3560" s="6" t="s">
        <v>150</v>
      </c>
    </row>
    <row r="3561" spans="1:3" ht="20.25" customHeight="1">
      <c r="A3561" s="28" t="s">
        <v>4514</v>
      </c>
      <c r="B3561" s="28" t="s">
        <v>4515</v>
      </c>
      <c r="C3561" s="28" t="s">
        <v>38</v>
      </c>
    </row>
    <row r="3562" spans="1:3" ht="20.25" customHeight="1">
      <c r="A3562" s="5" t="str">
        <f>"007607"</f>
        <v>007607</v>
      </c>
      <c r="B3562" s="6" t="s">
        <v>4516</v>
      </c>
      <c r="C3562" s="6" t="s">
        <v>94</v>
      </c>
    </row>
    <row r="3563" spans="1:3" ht="20.25" customHeight="1">
      <c r="A3563" s="28" t="s">
        <v>4517</v>
      </c>
      <c r="B3563" s="28" t="s">
        <v>4518</v>
      </c>
      <c r="C3563" s="28" t="s">
        <v>18</v>
      </c>
    </row>
    <row r="3564" spans="1:3" ht="20.25" customHeight="1">
      <c r="A3564" s="5" t="str">
        <f>"007615"</f>
        <v>007615</v>
      </c>
      <c r="B3564" s="6" t="s">
        <v>4519</v>
      </c>
      <c r="C3564" s="6" t="s">
        <v>382</v>
      </c>
    </row>
    <row r="3565" spans="1:3" ht="20.25" customHeight="1">
      <c r="A3565" s="28" t="s">
        <v>4520</v>
      </c>
      <c r="B3565" s="28" t="s">
        <v>4521</v>
      </c>
      <c r="C3565" s="28" t="s">
        <v>1054</v>
      </c>
    </row>
    <row r="3566" spans="1:3" ht="20.25" customHeight="1">
      <c r="A3566" s="28" t="s">
        <v>4522</v>
      </c>
      <c r="B3566" s="28" t="s">
        <v>4523</v>
      </c>
      <c r="C3566" s="28" t="s">
        <v>3549</v>
      </c>
    </row>
    <row r="3567" spans="1:3" ht="20.25" customHeight="1">
      <c r="A3567" s="5" t="str">
        <f>"007618"</f>
        <v>007618</v>
      </c>
      <c r="B3567" s="6" t="s">
        <v>4524</v>
      </c>
      <c r="C3567" s="6" t="s">
        <v>384</v>
      </c>
    </row>
    <row r="3568" spans="1:3" ht="20.25" customHeight="1">
      <c r="A3568" s="5" t="str">
        <f>"007627"</f>
        <v>007627</v>
      </c>
      <c r="B3568" s="6" t="s">
        <v>4525</v>
      </c>
      <c r="C3568" s="6" t="s">
        <v>417</v>
      </c>
    </row>
    <row r="3569" spans="1:3" ht="20.25" customHeight="1">
      <c r="A3569" s="5" t="str">
        <f>"007628"</f>
        <v>007628</v>
      </c>
      <c r="B3569" s="6" t="s">
        <v>4526</v>
      </c>
      <c r="C3569" s="6" t="s">
        <v>94</v>
      </c>
    </row>
    <row r="3570" spans="1:3" ht="20.25" customHeight="1">
      <c r="A3570" s="10">
        <v>7629</v>
      </c>
      <c r="B3570" s="11" t="s">
        <v>4527</v>
      </c>
      <c r="C3570" s="11" t="s">
        <v>317</v>
      </c>
    </row>
    <row r="3571" spans="1:3" ht="20.25" customHeight="1">
      <c r="A3571" s="5" t="str">
        <f>"007636"</f>
        <v>007636</v>
      </c>
      <c r="B3571" s="6" t="s">
        <v>4528</v>
      </c>
      <c r="C3571" s="6" t="s">
        <v>147</v>
      </c>
    </row>
    <row r="3572" spans="1:3" ht="20.25" customHeight="1">
      <c r="A3572" s="10">
        <v>7637</v>
      </c>
      <c r="B3572" s="11" t="s">
        <v>4529</v>
      </c>
      <c r="C3572" s="11" t="s">
        <v>317</v>
      </c>
    </row>
    <row r="3573" spans="1:3" ht="20.25" customHeight="1">
      <c r="A3573" s="5" t="str">
        <f>"007638"</f>
        <v>007638</v>
      </c>
      <c r="B3573" s="6" t="s">
        <v>4530</v>
      </c>
      <c r="C3573" s="6" t="s">
        <v>10</v>
      </c>
    </row>
    <row r="3574" spans="1:3" ht="20.25" customHeight="1">
      <c r="A3574" s="5" t="str">
        <f>"007639"</f>
        <v>007639</v>
      </c>
      <c r="B3574" s="6" t="s">
        <v>4531</v>
      </c>
      <c r="C3574" s="6" t="s">
        <v>31</v>
      </c>
    </row>
    <row r="3575" spans="1:3" ht="20.25" customHeight="1">
      <c r="A3575" s="5" t="str">
        <f>"007641"</f>
        <v>007641</v>
      </c>
      <c r="B3575" s="6" t="s">
        <v>4532</v>
      </c>
      <c r="C3575" s="6" t="s">
        <v>8</v>
      </c>
    </row>
    <row r="3576" spans="1:3" ht="20.25" customHeight="1">
      <c r="A3576" s="5" t="str">
        <f>"007651"</f>
        <v>007651</v>
      </c>
      <c r="B3576" s="6" t="s">
        <v>4533</v>
      </c>
      <c r="C3576" s="6" t="s">
        <v>415</v>
      </c>
    </row>
    <row r="3577" spans="1:3" ht="20.25" customHeight="1">
      <c r="A3577" s="5" t="str">
        <f>"007654"</f>
        <v>007654</v>
      </c>
      <c r="B3577" s="6" t="s">
        <v>4534</v>
      </c>
      <c r="C3577" s="6" t="s">
        <v>285</v>
      </c>
    </row>
    <row r="3578" spans="1:3" ht="20.25" customHeight="1">
      <c r="A3578" s="5" t="str">
        <f>"007655"</f>
        <v>007655</v>
      </c>
      <c r="B3578" s="6" t="s">
        <v>4535</v>
      </c>
      <c r="C3578" s="6" t="s">
        <v>1479</v>
      </c>
    </row>
    <row r="3579" spans="1:3" ht="20.25" customHeight="1">
      <c r="A3579" s="10">
        <v>7657</v>
      </c>
      <c r="B3579" s="11" t="s">
        <v>4536</v>
      </c>
      <c r="C3579" s="11" t="s">
        <v>48</v>
      </c>
    </row>
    <row r="3580" spans="1:3" ht="20.25" customHeight="1">
      <c r="A3580" s="5" t="str">
        <f>"007658"</f>
        <v>007658</v>
      </c>
      <c r="B3580" s="6" t="s">
        <v>4537</v>
      </c>
      <c r="C3580" s="6" t="s">
        <v>285</v>
      </c>
    </row>
    <row r="3581" spans="1:3" ht="20.25" customHeight="1">
      <c r="A3581" s="28" t="s">
        <v>4538</v>
      </c>
      <c r="B3581" s="28" t="s">
        <v>4539</v>
      </c>
      <c r="C3581" s="28" t="s">
        <v>10</v>
      </c>
    </row>
    <row r="3582" spans="1:3" ht="20.25" customHeight="1">
      <c r="A3582" s="28" t="s">
        <v>4540</v>
      </c>
      <c r="B3582" s="28" t="s">
        <v>4541</v>
      </c>
      <c r="C3582" s="28" t="s">
        <v>646</v>
      </c>
    </row>
    <row r="3583" spans="1:3" ht="20.25" customHeight="1">
      <c r="A3583" s="28" t="s">
        <v>4542</v>
      </c>
      <c r="B3583" s="28" t="s">
        <v>4543</v>
      </c>
      <c r="C3583" s="28" t="s">
        <v>825</v>
      </c>
    </row>
    <row r="3584" spans="1:3" ht="20.25" customHeight="1">
      <c r="A3584" s="28" t="s">
        <v>4544</v>
      </c>
      <c r="B3584" s="28" t="s">
        <v>4545</v>
      </c>
      <c r="C3584" s="28" t="s">
        <v>319</v>
      </c>
    </row>
    <row r="3585" spans="1:3" ht="20.25" customHeight="1">
      <c r="A3585" s="10">
        <v>7665</v>
      </c>
      <c r="B3585" s="11" t="s">
        <v>4546</v>
      </c>
      <c r="C3585" s="11" t="s">
        <v>31</v>
      </c>
    </row>
    <row r="3586" spans="1:3" ht="20.25" customHeight="1">
      <c r="A3586" s="5" t="str">
        <f>"007666"</f>
        <v>007666</v>
      </c>
      <c r="B3586" s="6" t="s">
        <v>4547</v>
      </c>
      <c r="C3586" s="6" t="s">
        <v>285</v>
      </c>
    </row>
    <row r="3587" spans="1:3" ht="20.25" customHeight="1">
      <c r="A3587" s="28" t="s">
        <v>4548</v>
      </c>
      <c r="B3587" s="28" t="s">
        <v>4549</v>
      </c>
      <c r="C3587" s="28" t="s">
        <v>285</v>
      </c>
    </row>
    <row r="3588" spans="1:3" ht="20.25" customHeight="1">
      <c r="A3588" s="5" t="str">
        <f>"007668"</f>
        <v>007668</v>
      </c>
      <c r="B3588" s="6" t="s">
        <v>4550</v>
      </c>
      <c r="C3588" s="6" t="s">
        <v>38</v>
      </c>
    </row>
    <row r="3589" spans="1:3" ht="20.25" customHeight="1">
      <c r="A3589" s="5" t="str">
        <f>"007669"</f>
        <v>007669</v>
      </c>
      <c r="B3589" s="6" t="s">
        <v>4551</v>
      </c>
      <c r="C3589" s="6" t="s">
        <v>786</v>
      </c>
    </row>
    <row r="3590" spans="1:3" ht="20.25" customHeight="1">
      <c r="A3590" s="28" t="s">
        <v>4552</v>
      </c>
      <c r="B3590" s="28" t="s">
        <v>4553</v>
      </c>
      <c r="C3590" s="28" t="s">
        <v>241</v>
      </c>
    </row>
    <row r="3591" spans="1:3" ht="20.25" customHeight="1">
      <c r="A3591" s="28" t="s">
        <v>4554</v>
      </c>
      <c r="B3591" s="28" t="s">
        <v>4555</v>
      </c>
      <c r="C3591" s="28" t="s">
        <v>2900</v>
      </c>
    </row>
    <row r="3592" spans="1:3" ht="20.25" customHeight="1">
      <c r="A3592" s="5" t="str">
        <f>"007678"</f>
        <v>007678</v>
      </c>
      <c r="B3592" s="6" t="s">
        <v>4556</v>
      </c>
      <c r="C3592" s="6" t="s">
        <v>10</v>
      </c>
    </row>
    <row r="3593" spans="1:3" ht="20.25" customHeight="1">
      <c r="A3593" s="28" t="s">
        <v>4557</v>
      </c>
      <c r="B3593" s="28" t="s">
        <v>4558</v>
      </c>
      <c r="C3593" s="28" t="s">
        <v>128</v>
      </c>
    </row>
    <row r="3594" spans="1:3" ht="20.25" customHeight="1">
      <c r="A3594" s="28" t="s">
        <v>4559</v>
      </c>
      <c r="B3594" s="28" t="s">
        <v>4560</v>
      </c>
      <c r="C3594" s="28" t="s">
        <v>38</v>
      </c>
    </row>
    <row r="3595" spans="1:3" ht="20.25" customHeight="1">
      <c r="A3595" s="28" t="s">
        <v>4561</v>
      </c>
      <c r="B3595" s="28" t="s">
        <v>4562</v>
      </c>
      <c r="C3595" s="28" t="s">
        <v>187</v>
      </c>
    </row>
    <row r="3596" spans="1:3" ht="20.25" customHeight="1">
      <c r="A3596" s="5" t="str">
        <f>"007683"</f>
        <v>007683</v>
      </c>
      <c r="B3596" s="6" t="s">
        <v>4563</v>
      </c>
      <c r="C3596" s="6" t="s">
        <v>2713</v>
      </c>
    </row>
    <row r="3597" spans="1:3" ht="20.25" customHeight="1">
      <c r="A3597" s="5" t="str">
        <f>"007686"</f>
        <v>007686</v>
      </c>
      <c r="B3597" s="6" t="s">
        <v>3862</v>
      </c>
      <c r="C3597" s="6" t="s">
        <v>10</v>
      </c>
    </row>
    <row r="3598" spans="1:3" ht="20.25" customHeight="1">
      <c r="A3598" s="10">
        <v>7687</v>
      </c>
      <c r="B3598" s="11" t="s">
        <v>4564</v>
      </c>
      <c r="C3598" s="11" t="s">
        <v>586</v>
      </c>
    </row>
    <row r="3599" spans="1:3" ht="20.25" customHeight="1">
      <c r="A3599" s="5" t="str">
        <f>"007688"</f>
        <v>007688</v>
      </c>
      <c r="B3599" s="6" t="s">
        <v>4565</v>
      </c>
      <c r="C3599" s="6" t="s">
        <v>34</v>
      </c>
    </row>
    <row r="3600" spans="1:3" ht="20.25" customHeight="1">
      <c r="A3600" s="28" t="s">
        <v>4566</v>
      </c>
      <c r="B3600" s="28" t="s">
        <v>4567</v>
      </c>
      <c r="C3600" s="28" t="s">
        <v>277</v>
      </c>
    </row>
    <row r="3601" spans="1:3" ht="20.25" customHeight="1">
      <c r="A3601" s="5" t="str">
        <f>"007690"</f>
        <v>007690</v>
      </c>
      <c r="B3601" s="6" t="s">
        <v>4568</v>
      </c>
      <c r="C3601" s="6" t="s">
        <v>4569</v>
      </c>
    </row>
    <row r="3602" spans="1:3" ht="20.25" customHeight="1">
      <c r="A3602" s="5" t="str">
        <f>"007696"</f>
        <v>007696</v>
      </c>
      <c r="B3602" s="6" t="s">
        <v>4570</v>
      </c>
      <c r="C3602" s="6" t="s">
        <v>4571</v>
      </c>
    </row>
    <row r="3603" spans="1:3" ht="20.25" customHeight="1">
      <c r="A3603" s="5" t="str">
        <f>"007697"</f>
        <v>007697</v>
      </c>
      <c r="B3603" s="6" t="s">
        <v>4572</v>
      </c>
      <c r="C3603" s="6" t="s">
        <v>415</v>
      </c>
    </row>
    <row r="3604" spans="1:3" ht="20.25" customHeight="1">
      <c r="A3604" s="28" t="s">
        <v>4573</v>
      </c>
      <c r="B3604" s="28" t="s">
        <v>4574</v>
      </c>
      <c r="C3604" s="28" t="s">
        <v>56</v>
      </c>
    </row>
    <row r="3605" spans="1:3" ht="20.25" customHeight="1">
      <c r="A3605" s="28" t="s">
        <v>4575</v>
      </c>
      <c r="B3605" s="28" t="s">
        <v>4576</v>
      </c>
      <c r="C3605" s="28" t="s">
        <v>133</v>
      </c>
    </row>
    <row r="3606" spans="1:3" ht="20.25" customHeight="1">
      <c r="A3606" s="28" t="s">
        <v>4577</v>
      </c>
      <c r="B3606" s="28" t="s">
        <v>4578</v>
      </c>
      <c r="C3606" s="28" t="s">
        <v>45</v>
      </c>
    </row>
    <row r="3607" spans="1:3" ht="20.25" customHeight="1">
      <c r="A3607" s="10">
        <v>7705</v>
      </c>
      <c r="B3607" s="11" t="s">
        <v>4579</v>
      </c>
      <c r="C3607" s="11" t="s">
        <v>343</v>
      </c>
    </row>
    <row r="3608" spans="1:3" ht="20.25" customHeight="1">
      <c r="A3608" s="28" t="s">
        <v>4580</v>
      </c>
      <c r="B3608" s="28" t="s">
        <v>4581</v>
      </c>
      <c r="C3608" s="28" t="s">
        <v>147</v>
      </c>
    </row>
    <row r="3609" spans="1:3" ht="20.25" customHeight="1">
      <c r="A3609" s="10">
        <v>7709</v>
      </c>
      <c r="B3609" s="11" t="s">
        <v>4582</v>
      </c>
      <c r="C3609" s="11" t="s">
        <v>429</v>
      </c>
    </row>
    <row r="3610" spans="1:3" ht="20.25" customHeight="1">
      <c r="A3610" s="5" t="str">
        <f>"007710"</f>
        <v>007710</v>
      </c>
      <c r="B3610" s="6" t="s">
        <v>4583</v>
      </c>
      <c r="C3610" s="6" t="s">
        <v>38</v>
      </c>
    </row>
    <row r="3611" spans="1:3" ht="20.25" customHeight="1">
      <c r="A3611" s="28" t="s">
        <v>4584</v>
      </c>
      <c r="B3611" s="28" t="s">
        <v>4585</v>
      </c>
      <c r="C3611" s="28" t="s">
        <v>754</v>
      </c>
    </row>
    <row r="3612" spans="1:3" ht="20.25" customHeight="1">
      <c r="A3612" s="28" t="s">
        <v>4586</v>
      </c>
      <c r="B3612" s="28" t="s">
        <v>4587</v>
      </c>
      <c r="C3612" s="28" t="s">
        <v>224</v>
      </c>
    </row>
    <row r="3613" spans="1:3" ht="20.25" customHeight="1">
      <c r="A3613" s="125" t="s">
        <v>4588</v>
      </c>
      <c r="B3613" s="97" t="s">
        <v>4589</v>
      </c>
      <c r="C3613" s="98" t="s">
        <v>4590</v>
      </c>
    </row>
    <row r="3614" spans="1:3" ht="20.25" customHeight="1">
      <c r="A3614" s="5" t="str">
        <f>"007719"</f>
        <v>007719</v>
      </c>
      <c r="B3614" s="6" t="s">
        <v>4591</v>
      </c>
      <c r="C3614" s="6" t="s">
        <v>88</v>
      </c>
    </row>
    <row r="3615" spans="1:3" ht="20.25" customHeight="1">
      <c r="A3615" s="5" t="str">
        <f>"007720"</f>
        <v>007720</v>
      </c>
      <c r="B3615" s="6" t="s">
        <v>4592</v>
      </c>
      <c r="C3615" s="6" t="s">
        <v>169</v>
      </c>
    </row>
    <row r="3616" spans="1:3" ht="20.25" customHeight="1">
      <c r="A3616" s="5" t="str">
        <f>"007721"</f>
        <v>007721</v>
      </c>
      <c r="B3616" s="6" t="s">
        <v>4593</v>
      </c>
      <c r="C3616" s="6" t="s">
        <v>8</v>
      </c>
    </row>
    <row r="3617" spans="1:3" ht="20.25" customHeight="1">
      <c r="A3617" s="28" t="s">
        <v>4594</v>
      </c>
      <c r="B3617" s="28" t="s">
        <v>4595</v>
      </c>
      <c r="C3617" s="28" t="s">
        <v>150</v>
      </c>
    </row>
    <row r="3618" spans="1:3" ht="20.25" customHeight="1">
      <c r="A3618" s="28" t="s">
        <v>4596</v>
      </c>
      <c r="B3618" s="28" t="s">
        <v>4597</v>
      </c>
      <c r="C3618" s="28" t="s">
        <v>317</v>
      </c>
    </row>
    <row r="3619" spans="1:3" ht="20.25" customHeight="1">
      <c r="A3619" s="5" t="str">
        <f>"007729"</f>
        <v>007729</v>
      </c>
      <c r="B3619" s="11" t="s">
        <v>4598</v>
      </c>
      <c r="C3619" s="6" t="s">
        <v>38</v>
      </c>
    </row>
    <row r="3620" spans="1:3" ht="20.25" customHeight="1">
      <c r="A3620" s="29">
        <v>7731</v>
      </c>
      <c r="B3620" s="30" t="s">
        <v>4599</v>
      </c>
      <c r="C3620" s="30" t="s">
        <v>1003</v>
      </c>
    </row>
    <row r="3621" spans="1:3" ht="20.25" customHeight="1">
      <c r="A3621" s="28" t="s">
        <v>4600</v>
      </c>
      <c r="B3621" s="28" t="s">
        <v>4601</v>
      </c>
      <c r="C3621" s="28" t="s">
        <v>415</v>
      </c>
    </row>
    <row r="3622" spans="1:3" ht="20.25" customHeight="1">
      <c r="A3622" s="28" t="s">
        <v>4602</v>
      </c>
      <c r="B3622" s="28" t="s">
        <v>4603</v>
      </c>
      <c r="C3622" s="28" t="s">
        <v>56</v>
      </c>
    </row>
    <row r="3623" spans="1:3" ht="20.25" customHeight="1">
      <c r="A3623" s="5" t="str">
        <f>"007739"</f>
        <v>007739</v>
      </c>
      <c r="B3623" s="6" t="s">
        <v>4604</v>
      </c>
      <c r="C3623" s="6" t="s">
        <v>934</v>
      </c>
    </row>
    <row r="3624" spans="1:3" ht="20.25" customHeight="1">
      <c r="A3624" s="5" t="str">
        <f>"007744"</f>
        <v>007744</v>
      </c>
      <c r="B3624" s="6" t="s">
        <v>4605</v>
      </c>
      <c r="C3624" s="6" t="s">
        <v>147</v>
      </c>
    </row>
    <row r="3625" spans="1:3" ht="20.25" customHeight="1">
      <c r="A3625" s="5" t="str">
        <f>"007758"</f>
        <v>007758</v>
      </c>
      <c r="B3625" s="6" t="s">
        <v>4606</v>
      </c>
      <c r="C3625" s="6" t="s">
        <v>10</v>
      </c>
    </row>
    <row r="3626" spans="1:3" ht="20.25" customHeight="1">
      <c r="A3626" s="10">
        <v>7761</v>
      </c>
      <c r="B3626" s="11" t="s">
        <v>4607</v>
      </c>
      <c r="C3626" s="11" t="s">
        <v>24</v>
      </c>
    </row>
    <row r="3627" spans="1:3" ht="20.25" customHeight="1">
      <c r="A3627" s="5" t="str">
        <f>"007766"</f>
        <v>007766</v>
      </c>
      <c r="B3627" s="6" t="s">
        <v>4608</v>
      </c>
      <c r="C3627" s="6" t="s">
        <v>185</v>
      </c>
    </row>
    <row r="3628" spans="1:3" ht="20.25" customHeight="1">
      <c r="A3628" s="5" t="str">
        <f>"007767"</f>
        <v>007767</v>
      </c>
      <c r="B3628" s="6" t="s">
        <v>4609</v>
      </c>
      <c r="C3628" s="6" t="s">
        <v>147</v>
      </c>
    </row>
    <row r="3629" spans="1:3" ht="20.25" customHeight="1">
      <c r="A3629" s="5" t="str">
        <f>"007768"</f>
        <v>007768</v>
      </c>
      <c r="B3629" s="6" t="s">
        <v>4610</v>
      </c>
      <c r="C3629" s="6" t="s">
        <v>48</v>
      </c>
    </row>
    <row r="3630" spans="1:3" ht="20.25" customHeight="1">
      <c r="A3630" s="5" t="str">
        <f>"007769"</f>
        <v>007769</v>
      </c>
      <c r="B3630" s="6" t="s">
        <v>4611</v>
      </c>
      <c r="C3630" s="6" t="s">
        <v>213</v>
      </c>
    </row>
    <row r="3631" spans="1:3" ht="20.25" customHeight="1">
      <c r="A3631" s="5" t="str">
        <f>"007770"</f>
        <v>007770</v>
      </c>
      <c r="B3631" s="6" t="s">
        <v>4612</v>
      </c>
      <c r="C3631" s="6" t="s">
        <v>317</v>
      </c>
    </row>
    <row r="3632" spans="1:3" ht="20.25" customHeight="1">
      <c r="A3632" s="5" t="str">
        <f>"007771"</f>
        <v>007771</v>
      </c>
      <c r="B3632" s="6" t="s">
        <v>4613</v>
      </c>
      <c r="C3632" s="6" t="s">
        <v>370</v>
      </c>
    </row>
    <row r="3633" spans="1:3" ht="20.25" customHeight="1">
      <c r="A3633" s="5" t="str">
        <f>"007772"</f>
        <v>007772</v>
      </c>
      <c r="B3633" s="6" t="s">
        <v>4614</v>
      </c>
      <c r="C3633" s="6" t="s">
        <v>285</v>
      </c>
    </row>
    <row r="3634" spans="1:3" ht="20.25" customHeight="1">
      <c r="A3634" s="10">
        <v>7775</v>
      </c>
      <c r="B3634" s="11" t="s">
        <v>4615</v>
      </c>
      <c r="C3634" s="11" t="s">
        <v>1770</v>
      </c>
    </row>
    <row r="3635" spans="1:3" ht="20.25" customHeight="1">
      <c r="A3635" s="5" t="str">
        <f>"007776"</f>
        <v>007776</v>
      </c>
      <c r="B3635" s="6" t="s">
        <v>4616</v>
      </c>
      <c r="C3635" s="6" t="s">
        <v>34</v>
      </c>
    </row>
    <row r="3636" spans="1:3" ht="20.25" customHeight="1">
      <c r="A3636" s="10">
        <v>7777</v>
      </c>
      <c r="B3636" s="11" t="s">
        <v>4617</v>
      </c>
      <c r="C3636" s="11" t="s">
        <v>176</v>
      </c>
    </row>
    <row r="3637" spans="1:3" ht="20.25" customHeight="1">
      <c r="A3637" s="10">
        <v>7778</v>
      </c>
      <c r="B3637" s="34" t="s">
        <v>4618</v>
      </c>
      <c r="C3637" s="34" t="s">
        <v>1125</v>
      </c>
    </row>
    <row r="3638" spans="1:3" ht="20.25" customHeight="1">
      <c r="A3638" s="5" t="str">
        <f>"007779"</f>
        <v>007779</v>
      </c>
      <c r="B3638" s="6" t="s">
        <v>4619</v>
      </c>
      <c r="C3638" s="6" t="s">
        <v>97</v>
      </c>
    </row>
    <row r="3639" spans="1:3" ht="20.25" customHeight="1">
      <c r="A3639" s="5" t="str">
        <f>"007780"</f>
        <v>007780</v>
      </c>
      <c r="B3639" s="6" t="s">
        <v>4620</v>
      </c>
      <c r="C3639" s="6" t="s">
        <v>147</v>
      </c>
    </row>
    <row r="3640" spans="1:3" ht="20.25" customHeight="1">
      <c r="A3640" s="28" t="s">
        <v>4621</v>
      </c>
      <c r="B3640" s="28" t="s">
        <v>4622</v>
      </c>
      <c r="C3640" s="28" t="s">
        <v>187</v>
      </c>
    </row>
    <row r="3641" spans="1:3" ht="20.25" customHeight="1">
      <c r="A3641" s="5" t="str">
        <f>"007786"</f>
        <v>007786</v>
      </c>
      <c r="B3641" s="6" t="s">
        <v>4623</v>
      </c>
      <c r="C3641" s="6" t="s">
        <v>285</v>
      </c>
    </row>
    <row r="3642" spans="1:3" ht="20.25" customHeight="1">
      <c r="A3642" s="15">
        <v>7788</v>
      </c>
      <c r="B3642" s="16" t="s">
        <v>4624</v>
      </c>
      <c r="C3642" s="16" t="s">
        <v>311</v>
      </c>
    </row>
    <row r="3643" spans="1:3" ht="20.25" customHeight="1">
      <c r="A3643" s="28" t="s">
        <v>4625</v>
      </c>
      <c r="B3643" s="28" t="s">
        <v>4626</v>
      </c>
      <c r="C3643" s="28" t="s">
        <v>241</v>
      </c>
    </row>
    <row r="3644" spans="1:3" ht="20.25" customHeight="1">
      <c r="A3644" s="5" t="str">
        <f>"007791"</f>
        <v>007791</v>
      </c>
      <c r="B3644" s="6" t="s">
        <v>4627</v>
      </c>
      <c r="C3644" s="6" t="s">
        <v>10</v>
      </c>
    </row>
    <row r="3645" spans="1:3" ht="20.25" customHeight="1">
      <c r="A3645" s="28" t="s">
        <v>4628</v>
      </c>
      <c r="B3645" s="28" t="s">
        <v>4629</v>
      </c>
      <c r="C3645" s="28" t="s">
        <v>189</v>
      </c>
    </row>
    <row r="3646" spans="1:3" ht="20.25" customHeight="1">
      <c r="A3646" s="5" t="str">
        <f>"007797"</f>
        <v>007797</v>
      </c>
      <c r="B3646" s="6" t="s">
        <v>4630</v>
      </c>
      <c r="C3646" s="6" t="s">
        <v>10</v>
      </c>
    </row>
    <row r="3647" spans="1:3" ht="20.25" customHeight="1">
      <c r="A3647" s="28" t="s">
        <v>4631</v>
      </c>
      <c r="B3647" s="28" t="s">
        <v>4632</v>
      </c>
      <c r="C3647" s="28" t="s">
        <v>150</v>
      </c>
    </row>
    <row r="3648" spans="1:3" ht="20.25" customHeight="1">
      <c r="A3648" s="5" t="str">
        <f>"007799"</f>
        <v>007799</v>
      </c>
      <c r="B3648" s="6" t="s">
        <v>4633</v>
      </c>
      <c r="C3648" s="6" t="s">
        <v>31</v>
      </c>
    </row>
    <row r="3649" spans="1:3" ht="20.25" customHeight="1">
      <c r="A3649" s="28" t="s">
        <v>4634</v>
      </c>
      <c r="B3649" s="28" t="s">
        <v>4635</v>
      </c>
      <c r="C3649" s="28" t="s">
        <v>27</v>
      </c>
    </row>
    <row r="3650" spans="1:3" ht="20.25" customHeight="1">
      <c r="A3650" s="5" t="str">
        <f>"007801"</f>
        <v>007801</v>
      </c>
      <c r="B3650" s="6" t="s">
        <v>4636</v>
      </c>
      <c r="C3650" s="6" t="s">
        <v>38</v>
      </c>
    </row>
    <row r="3651" spans="1:3" ht="20.25" customHeight="1">
      <c r="A3651" s="28" t="s">
        <v>4637</v>
      </c>
      <c r="B3651" s="28" t="s">
        <v>4638</v>
      </c>
      <c r="C3651" s="28" t="s">
        <v>38</v>
      </c>
    </row>
    <row r="3652" spans="1:3" ht="20.25" customHeight="1">
      <c r="A3652" s="5" t="str">
        <f>"007815"</f>
        <v>007815</v>
      </c>
      <c r="B3652" s="6" t="s">
        <v>4639</v>
      </c>
      <c r="C3652" s="6" t="s">
        <v>636</v>
      </c>
    </row>
    <row r="3653" spans="1:3" ht="20.25" customHeight="1">
      <c r="A3653" s="28" t="s">
        <v>4640</v>
      </c>
      <c r="B3653" s="28" t="s">
        <v>4641</v>
      </c>
      <c r="C3653" s="28" t="s">
        <v>176</v>
      </c>
    </row>
    <row r="3654" spans="1:3" ht="20.25" customHeight="1">
      <c r="A3654" s="5" t="str">
        <f>"007818"</f>
        <v>007818</v>
      </c>
      <c r="B3654" s="6" t="s">
        <v>4642</v>
      </c>
      <c r="C3654" s="6" t="s">
        <v>293</v>
      </c>
    </row>
    <row r="3655" spans="1:3" ht="20.25" customHeight="1">
      <c r="A3655" s="10">
        <v>7826</v>
      </c>
      <c r="B3655" s="11" t="s">
        <v>4643</v>
      </c>
      <c r="C3655" s="11" t="s">
        <v>31</v>
      </c>
    </row>
    <row r="3656" spans="1:3" ht="20.25" customHeight="1">
      <c r="A3656" s="5" t="str">
        <f>"007828"</f>
        <v>007828</v>
      </c>
      <c r="B3656" s="6" t="s">
        <v>4644</v>
      </c>
      <c r="C3656" s="6" t="s">
        <v>14</v>
      </c>
    </row>
    <row r="3657" spans="1:3" ht="20.25" customHeight="1">
      <c r="A3657" s="10">
        <v>7860</v>
      </c>
      <c r="B3657" s="11" t="s">
        <v>4645</v>
      </c>
      <c r="C3657" s="11" t="s">
        <v>10</v>
      </c>
    </row>
    <row r="3658" spans="1:3" ht="20.25" customHeight="1">
      <c r="A3658" s="5" t="str">
        <f>"007861"</f>
        <v>007861</v>
      </c>
      <c r="B3658" s="6" t="s">
        <v>4646</v>
      </c>
      <c r="C3658" s="6" t="s">
        <v>213</v>
      </c>
    </row>
    <row r="3659" spans="1:3" ht="20.25" customHeight="1">
      <c r="A3659" s="10">
        <v>7866</v>
      </c>
      <c r="B3659" s="11" t="s">
        <v>4647</v>
      </c>
      <c r="C3659" s="11" t="s">
        <v>10</v>
      </c>
    </row>
    <row r="3660" spans="1:3" ht="20.25" customHeight="1">
      <c r="A3660" s="5" t="str">
        <f>"007867"</f>
        <v>007867</v>
      </c>
      <c r="B3660" s="6" t="s">
        <v>4648</v>
      </c>
      <c r="C3660" s="6" t="s">
        <v>412</v>
      </c>
    </row>
    <row r="3661" spans="1:3" ht="20.25" customHeight="1">
      <c r="A3661" s="28" t="s">
        <v>4649</v>
      </c>
      <c r="B3661" s="28" t="s">
        <v>4650</v>
      </c>
      <c r="C3661" s="28" t="s">
        <v>147</v>
      </c>
    </row>
    <row r="3662" spans="1:3" ht="20.25" customHeight="1">
      <c r="A3662" s="28" t="s">
        <v>4651</v>
      </c>
      <c r="B3662" s="28" t="s">
        <v>4652</v>
      </c>
      <c r="C3662" s="28" t="s">
        <v>10</v>
      </c>
    </row>
    <row r="3663" spans="1:3" ht="20.25" customHeight="1">
      <c r="A3663" s="5" t="str">
        <f>"007872"</f>
        <v>007872</v>
      </c>
      <c r="B3663" s="6" t="s">
        <v>4653</v>
      </c>
      <c r="C3663" s="6" t="s">
        <v>12</v>
      </c>
    </row>
    <row r="3664" spans="1:3" ht="20.25" customHeight="1">
      <c r="A3664" s="5" t="str">
        <f>"007875"</f>
        <v>007875</v>
      </c>
      <c r="B3664" s="6" t="s">
        <v>4654</v>
      </c>
      <c r="C3664" s="6" t="s">
        <v>94</v>
      </c>
    </row>
    <row r="3665" spans="1:3" ht="20.25" customHeight="1">
      <c r="A3665" s="5" t="str">
        <f>"007876"</f>
        <v>007876</v>
      </c>
      <c r="B3665" s="6" t="s">
        <v>4655</v>
      </c>
      <c r="C3665" s="6" t="s">
        <v>139</v>
      </c>
    </row>
    <row r="3666" spans="1:3" ht="20.25" customHeight="1">
      <c r="A3666" s="31">
        <v>7877</v>
      </c>
      <c r="B3666" s="12" t="s">
        <v>4656</v>
      </c>
      <c r="C3666" s="12" t="s">
        <v>34</v>
      </c>
    </row>
    <row r="3667" spans="1:3" ht="20.25" customHeight="1">
      <c r="A3667" s="5" t="str">
        <f>"007878"</f>
        <v>007878</v>
      </c>
      <c r="B3667" s="6" t="s">
        <v>4657</v>
      </c>
      <c r="C3667" s="6" t="s">
        <v>10</v>
      </c>
    </row>
    <row r="3668" spans="1:3" ht="20.25" customHeight="1">
      <c r="A3668" s="28" t="s">
        <v>4658</v>
      </c>
      <c r="B3668" s="28" t="s">
        <v>4659</v>
      </c>
      <c r="C3668" s="28" t="s">
        <v>24</v>
      </c>
    </row>
    <row r="3669" spans="1:3" ht="20.25" customHeight="1">
      <c r="A3669" s="5" t="str">
        <f>"007881"</f>
        <v>007881</v>
      </c>
      <c r="B3669" s="6" t="s">
        <v>4660</v>
      </c>
      <c r="C3669" s="6" t="s">
        <v>412</v>
      </c>
    </row>
    <row r="3670" spans="1:3" ht="20.25" customHeight="1">
      <c r="A3670" s="5" t="str">
        <f>"007882"</f>
        <v>007882</v>
      </c>
      <c r="B3670" s="6" t="s">
        <v>4661</v>
      </c>
      <c r="C3670" s="6" t="s">
        <v>412</v>
      </c>
    </row>
    <row r="3671" spans="1:3" ht="20.25" customHeight="1">
      <c r="A3671" s="5" t="str">
        <f>"007883"</f>
        <v>007883</v>
      </c>
      <c r="B3671" s="6" t="s">
        <v>4662</v>
      </c>
      <c r="C3671" s="6" t="s">
        <v>10</v>
      </c>
    </row>
    <row r="3672" spans="1:3" ht="20.25" customHeight="1">
      <c r="A3672" s="28" t="s">
        <v>4663</v>
      </c>
      <c r="B3672" s="28" t="s">
        <v>4664</v>
      </c>
      <c r="C3672" s="28" t="s">
        <v>38</v>
      </c>
    </row>
    <row r="3673" spans="1:3" ht="20.25" customHeight="1">
      <c r="A3673" s="5" t="str">
        <f>"007887"</f>
        <v>007887</v>
      </c>
      <c r="B3673" s="6" t="s">
        <v>4665</v>
      </c>
      <c r="C3673" s="6" t="s">
        <v>10</v>
      </c>
    </row>
    <row r="3674" spans="1:3" ht="20.25" customHeight="1">
      <c r="A3674" s="28" t="s">
        <v>4666</v>
      </c>
      <c r="B3674" s="11" t="s">
        <v>4667</v>
      </c>
      <c r="C3674" s="11" t="s">
        <v>56</v>
      </c>
    </row>
    <row r="3675" spans="1:3" ht="20.25" customHeight="1">
      <c r="A3675" s="28" t="s">
        <v>4668</v>
      </c>
      <c r="B3675" s="28" t="s">
        <v>4669</v>
      </c>
      <c r="C3675" s="28" t="s">
        <v>303</v>
      </c>
    </row>
    <row r="3676" spans="1:3" ht="20.25" customHeight="1">
      <c r="A3676" s="10">
        <v>7890</v>
      </c>
      <c r="B3676" s="11" t="s">
        <v>4670</v>
      </c>
      <c r="C3676" s="6" t="s">
        <v>147</v>
      </c>
    </row>
    <row r="3677" spans="1:3" ht="20.25" customHeight="1">
      <c r="A3677" s="7">
        <v>7893</v>
      </c>
      <c r="B3677" s="8" t="s">
        <v>4671</v>
      </c>
      <c r="C3677" s="8" t="s">
        <v>1770</v>
      </c>
    </row>
    <row r="3678" spans="1:3" ht="20.25" customHeight="1">
      <c r="A3678" s="28" t="s">
        <v>4672</v>
      </c>
      <c r="B3678" s="28" t="s">
        <v>4673</v>
      </c>
      <c r="C3678" s="28" t="s">
        <v>539</v>
      </c>
    </row>
    <row r="3679" spans="1:3" ht="20.25" customHeight="1">
      <c r="A3679" s="28" t="s">
        <v>4674</v>
      </c>
      <c r="B3679" s="28" t="s">
        <v>4675</v>
      </c>
      <c r="C3679" s="28" t="s">
        <v>51</v>
      </c>
    </row>
    <row r="3680" spans="1:3" ht="20.25" customHeight="1">
      <c r="A3680" s="28" t="s">
        <v>4676</v>
      </c>
      <c r="B3680" s="28" t="s">
        <v>4677</v>
      </c>
      <c r="C3680" s="28" t="s">
        <v>51</v>
      </c>
    </row>
    <row r="3681" spans="1:3" ht="20.25" customHeight="1">
      <c r="A3681" s="5" t="str">
        <f>"007899"</f>
        <v>007899</v>
      </c>
      <c r="B3681" s="11" t="s">
        <v>4678</v>
      </c>
      <c r="C3681" s="6" t="s">
        <v>232</v>
      </c>
    </row>
    <row r="3682" spans="1:3" ht="20.25" customHeight="1">
      <c r="A3682" s="5" t="str">
        <f>"007901"</f>
        <v>007901</v>
      </c>
      <c r="B3682" s="6" t="s">
        <v>4679</v>
      </c>
      <c r="C3682" s="6" t="s">
        <v>285</v>
      </c>
    </row>
    <row r="3683" spans="1:3" ht="20.25" customHeight="1">
      <c r="A3683" s="5" t="str">
        <f>"007903"</f>
        <v>007903</v>
      </c>
      <c r="B3683" s="6" t="s">
        <v>4680</v>
      </c>
      <c r="C3683" s="6" t="s">
        <v>815</v>
      </c>
    </row>
    <row r="3684" spans="1:3" ht="20.25" customHeight="1">
      <c r="A3684" s="28" t="s">
        <v>4681</v>
      </c>
      <c r="B3684" s="28" t="s">
        <v>4682</v>
      </c>
      <c r="C3684" s="28" t="s">
        <v>10</v>
      </c>
    </row>
    <row r="3685" spans="1:3" ht="20.25" customHeight="1">
      <c r="A3685" s="5" t="str">
        <f>"007912"</f>
        <v>007912</v>
      </c>
      <c r="B3685" s="6" t="s">
        <v>4683</v>
      </c>
      <c r="C3685" s="6" t="s">
        <v>40</v>
      </c>
    </row>
    <row r="3686" spans="1:3" ht="20.25" customHeight="1">
      <c r="A3686" s="5" t="str">
        <f>"007916"</f>
        <v>007916</v>
      </c>
      <c r="B3686" s="6" t="s">
        <v>4684</v>
      </c>
      <c r="C3686" s="6" t="s">
        <v>107</v>
      </c>
    </row>
    <row r="3687" spans="1:3" ht="20.25" customHeight="1">
      <c r="A3687" s="28" t="s">
        <v>4685</v>
      </c>
      <c r="B3687" s="28" t="s">
        <v>4686</v>
      </c>
      <c r="C3687" s="28" t="s">
        <v>147</v>
      </c>
    </row>
    <row r="3688" spans="1:3" ht="20.25" customHeight="1">
      <c r="A3688" s="22">
        <v>7919</v>
      </c>
      <c r="B3688" s="23" t="s">
        <v>4687</v>
      </c>
      <c r="C3688" s="23" t="s">
        <v>293</v>
      </c>
    </row>
    <row r="3689" spans="1:3" ht="20.25" customHeight="1">
      <c r="A3689" s="5" t="str">
        <f>"007925"</f>
        <v>007925</v>
      </c>
      <c r="B3689" s="6" t="s">
        <v>4688</v>
      </c>
      <c r="C3689" s="6" t="s">
        <v>147</v>
      </c>
    </row>
    <row r="3690" spans="1:3" ht="20.25" customHeight="1">
      <c r="A3690" s="28" t="s">
        <v>4689</v>
      </c>
      <c r="B3690" s="28" t="s">
        <v>4690</v>
      </c>
      <c r="C3690" s="28" t="s">
        <v>317</v>
      </c>
    </row>
    <row r="3691" spans="1:3" ht="20.25" customHeight="1">
      <c r="A3691" s="28" t="s">
        <v>4691</v>
      </c>
      <c r="B3691" s="28" t="s">
        <v>4692</v>
      </c>
      <c r="C3691" s="28" t="s">
        <v>62</v>
      </c>
    </row>
    <row r="3692" spans="1:3" ht="20.25" customHeight="1">
      <c r="A3692" s="10">
        <v>7933</v>
      </c>
      <c r="B3692" s="11" t="s">
        <v>4693</v>
      </c>
      <c r="C3692" s="11" t="s">
        <v>62</v>
      </c>
    </row>
    <row r="3693" spans="1:3" ht="20.25" customHeight="1">
      <c r="A3693" s="28" t="s">
        <v>4694</v>
      </c>
      <c r="B3693" s="28" t="s">
        <v>2613</v>
      </c>
      <c r="C3693" s="28" t="s">
        <v>3464</v>
      </c>
    </row>
    <row r="3694" spans="1:3" ht="20.25" customHeight="1">
      <c r="A3694" s="123" t="s">
        <v>4695</v>
      </c>
      <c r="B3694" s="25" t="s">
        <v>4696</v>
      </c>
      <c r="C3694" s="25" t="s">
        <v>10</v>
      </c>
    </row>
    <row r="3695" spans="1:3" ht="20.25" customHeight="1">
      <c r="A3695" s="28" t="s">
        <v>4697</v>
      </c>
      <c r="B3695" s="28" t="s">
        <v>4698</v>
      </c>
      <c r="C3695" s="28" t="s">
        <v>10</v>
      </c>
    </row>
    <row r="3696" spans="1:3" ht="20.25" customHeight="1">
      <c r="A3696" s="5" t="str">
        <f>"007953"</f>
        <v>007953</v>
      </c>
      <c r="B3696" s="6" t="s">
        <v>4699</v>
      </c>
      <c r="C3696" s="6" t="s">
        <v>1003</v>
      </c>
    </row>
    <row r="3697" spans="1:3" ht="20.25" customHeight="1">
      <c r="A3697" s="5" t="str">
        <f>"007958"</f>
        <v>007958</v>
      </c>
      <c r="B3697" s="6" t="s">
        <v>4700</v>
      </c>
      <c r="C3697" s="6" t="s">
        <v>213</v>
      </c>
    </row>
    <row r="3698" spans="1:3" ht="20.25" customHeight="1">
      <c r="A3698" s="28" t="s">
        <v>4701</v>
      </c>
      <c r="B3698" s="28" t="s">
        <v>4702</v>
      </c>
      <c r="C3698" s="28" t="s">
        <v>1753</v>
      </c>
    </row>
    <row r="3699" spans="1:3" ht="20.25" customHeight="1">
      <c r="A3699" s="5" t="str">
        <f>"007960"</f>
        <v>007960</v>
      </c>
      <c r="B3699" s="6" t="s">
        <v>4703</v>
      </c>
      <c r="C3699" s="6" t="s">
        <v>317</v>
      </c>
    </row>
    <row r="3700" spans="1:3" ht="20.25" customHeight="1">
      <c r="A3700" s="5" t="str">
        <f>"007963"</f>
        <v>007963</v>
      </c>
      <c r="B3700" s="6" t="s">
        <v>4704</v>
      </c>
      <c r="C3700" s="6" t="s">
        <v>317</v>
      </c>
    </row>
    <row r="3701" spans="1:3" ht="20.25" customHeight="1">
      <c r="A3701" s="5" t="str">
        <f>"007966"</f>
        <v>007966</v>
      </c>
      <c r="B3701" s="6" t="s">
        <v>4705</v>
      </c>
      <c r="C3701" s="6" t="s">
        <v>317</v>
      </c>
    </row>
    <row r="3702" spans="1:3" ht="20.25" customHeight="1">
      <c r="A3702" s="28" t="s">
        <v>4706</v>
      </c>
      <c r="B3702" s="28" t="s">
        <v>4707</v>
      </c>
      <c r="C3702" s="28" t="s">
        <v>187</v>
      </c>
    </row>
    <row r="3703" spans="1:3" ht="20.25" customHeight="1">
      <c r="A3703" s="5" t="str">
        <f>"007969"</f>
        <v>007969</v>
      </c>
      <c r="B3703" s="6" t="s">
        <v>4708</v>
      </c>
      <c r="C3703" s="6" t="s">
        <v>317</v>
      </c>
    </row>
    <row r="3704" spans="1:3" ht="20.25" customHeight="1">
      <c r="A3704" s="28" t="s">
        <v>4709</v>
      </c>
      <c r="B3704" s="28" t="s">
        <v>4710</v>
      </c>
      <c r="C3704" s="28" t="s">
        <v>232</v>
      </c>
    </row>
    <row r="3705" spans="1:3" ht="20.25" customHeight="1">
      <c r="A3705" s="28" t="s">
        <v>4711</v>
      </c>
      <c r="B3705" s="28" t="s">
        <v>4712</v>
      </c>
      <c r="C3705" s="28" t="s">
        <v>646</v>
      </c>
    </row>
    <row r="3706" spans="1:3" ht="20.25" customHeight="1">
      <c r="A3706" s="5" t="str">
        <f>"007979"</f>
        <v>007979</v>
      </c>
      <c r="B3706" s="6" t="s">
        <v>4713</v>
      </c>
      <c r="C3706" s="6" t="s">
        <v>10</v>
      </c>
    </row>
    <row r="3707" spans="1:3" ht="20.25" customHeight="1">
      <c r="A3707" s="5" t="str">
        <f>"007980"</f>
        <v>007980</v>
      </c>
      <c r="B3707" s="6" t="s">
        <v>4714</v>
      </c>
      <c r="C3707" s="6" t="s">
        <v>962</v>
      </c>
    </row>
    <row r="3708" spans="1:3" ht="20.25" customHeight="1">
      <c r="A3708" s="28" t="s">
        <v>4715</v>
      </c>
      <c r="B3708" s="28" t="s">
        <v>4716</v>
      </c>
      <c r="C3708" s="28" t="s">
        <v>4123</v>
      </c>
    </row>
    <row r="3709" spans="1:3" ht="20.25" customHeight="1">
      <c r="A3709" s="28" t="s">
        <v>4717</v>
      </c>
      <c r="B3709" s="28" t="s">
        <v>4718</v>
      </c>
      <c r="C3709" s="28" t="s">
        <v>48</v>
      </c>
    </row>
    <row r="3710" spans="1:3" ht="20.25" customHeight="1">
      <c r="A3710" s="28" t="s">
        <v>4719</v>
      </c>
      <c r="B3710" s="28" t="s">
        <v>4720</v>
      </c>
      <c r="C3710" s="28" t="s">
        <v>48</v>
      </c>
    </row>
    <row r="3711" spans="1:3" ht="20.25" customHeight="1">
      <c r="A3711" s="10">
        <v>7996</v>
      </c>
      <c r="B3711" s="11" t="s">
        <v>4721</v>
      </c>
      <c r="C3711" s="28" t="s">
        <v>213</v>
      </c>
    </row>
    <row r="3712" spans="1:3" ht="20.25" customHeight="1">
      <c r="A3712" s="28" t="s">
        <v>4722</v>
      </c>
      <c r="B3712" s="28" t="s">
        <v>4723</v>
      </c>
      <c r="C3712" s="28" t="s">
        <v>784</v>
      </c>
    </row>
    <row r="3713" spans="1:3" ht="20.25" customHeight="1">
      <c r="A3713" s="15">
        <v>7998</v>
      </c>
      <c r="B3713" s="16" t="s">
        <v>4724</v>
      </c>
      <c r="C3713" s="16" t="s">
        <v>384</v>
      </c>
    </row>
    <row r="3714" spans="1:3" ht="20.25" customHeight="1">
      <c r="A3714" s="5" t="str">
        <f>"007999"</f>
        <v>007999</v>
      </c>
      <c r="B3714" s="6" t="s">
        <v>4725</v>
      </c>
      <c r="C3714" s="6" t="s">
        <v>24</v>
      </c>
    </row>
    <row r="3715" spans="1:3" ht="20.25" customHeight="1">
      <c r="A3715" s="5" t="str">
        <f>"008000"</f>
        <v>008000</v>
      </c>
      <c r="B3715" s="6" t="s">
        <v>4726</v>
      </c>
      <c r="C3715" s="6" t="s">
        <v>48</v>
      </c>
    </row>
    <row r="3716" spans="1:3" ht="20.25" customHeight="1">
      <c r="A3716" s="5" t="str">
        <f>"008005"</f>
        <v>008005</v>
      </c>
      <c r="B3716" s="6" t="s">
        <v>4727</v>
      </c>
      <c r="C3716" s="6" t="s">
        <v>261</v>
      </c>
    </row>
    <row r="3717" spans="1:3" ht="20.25" customHeight="1">
      <c r="A3717" s="28" t="s">
        <v>4728</v>
      </c>
      <c r="B3717" s="28" t="s">
        <v>4729</v>
      </c>
      <c r="C3717" s="28" t="s">
        <v>4730</v>
      </c>
    </row>
    <row r="3718" spans="1:3" ht="20.25" customHeight="1">
      <c r="A3718" s="5" t="str">
        <f>"008008"</f>
        <v>008008</v>
      </c>
      <c r="B3718" s="6" t="s">
        <v>4731</v>
      </c>
      <c r="C3718" s="6" t="s">
        <v>169</v>
      </c>
    </row>
    <row r="3719" spans="1:3" ht="20.25" customHeight="1">
      <c r="A3719" s="41">
        <v>8009</v>
      </c>
      <c r="B3719" s="42" t="s">
        <v>4732</v>
      </c>
      <c r="C3719" s="42" t="s">
        <v>4733</v>
      </c>
    </row>
    <row r="3720" spans="1:3" ht="20.25" customHeight="1">
      <c r="A3720" s="28" t="s">
        <v>4734</v>
      </c>
      <c r="B3720" s="28" t="s">
        <v>4735</v>
      </c>
      <c r="C3720" s="28" t="s">
        <v>290</v>
      </c>
    </row>
    <row r="3721" spans="1:3" ht="20.25" customHeight="1">
      <c r="A3721" s="5" t="str">
        <f>"008018"</f>
        <v>008018</v>
      </c>
      <c r="B3721" s="6" t="s">
        <v>4736</v>
      </c>
      <c r="C3721" s="6" t="s">
        <v>34</v>
      </c>
    </row>
    <row r="3722" spans="1:3" ht="20.25" customHeight="1">
      <c r="A3722" s="5" t="str">
        <f>"008021"</f>
        <v>008021</v>
      </c>
      <c r="B3722" s="6" t="s">
        <v>4737</v>
      </c>
      <c r="C3722" s="6" t="s">
        <v>34</v>
      </c>
    </row>
    <row r="3723" spans="1:3" ht="20.25" customHeight="1">
      <c r="A3723" s="5" t="str">
        <f>"008022"</f>
        <v>008022</v>
      </c>
      <c r="B3723" s="6" t="s">
        <v>4738</v>
      </c>
      <c r="C3723" s="6" t="s">
        <v>187</v>
      </c>
    </row>
    <row r="3724" spans="1:3" ht="20.25" customHeight="1">
      <c r="A3724" s="15">
        <v>8027</v>
      </c>
      <c r="B3724" s="16" t="s">
        <v>4739</v>
      </c>
      <c r="C3724" s="16" t="s">
        <v>213</v>
      </c>
    </row>
    <row r="3725" spans="1:3" ht="20.25" customHeight="1">
      <c r="A3725" s="5" t="str">
        <f>"008028"</f>
        <v>008028</v>
      </c>
      <c r="B3725" s="6" t="s">
        <v>4740</v>
      </c>
      <c r="C3725" s="6" t="s">
        <v>646</v>
      </c>
    </row>
    <row r="3726" spans="1:3" ht="20.25" customHeight="1">
      <c r="A3726" s="28" t="s">
        <v>4741</v>
      </c>
      <c r="B3726" s="28" t="s">
        <v>4742</v>
      </c>
      <c r="C3726" s="28" t="s">
        <v>1695</v>
      </c>
    </row>
    <row r="3727" spans="1:3" ht="20.25" customHeight="1">
      <c r="A3727" s="5" t="str">
        <f>"008036"</f>
        <v>008036</v>
      </c>
      <c r="B3727" s="6" t="s">
        <v>4743</v>
      </c>
      <c r="C3727" s="6" t="s">
        <v>586</v>
      </c>
    </row>
    <row r="3728" spans="1:3" ht="20.25" customHeight="1">
      <c r="A3728" s="5" t="str">
        <f>"008038"</f>
        <v>008038</v>
      </c>
      <c r="B3728" s="6" t="s">
        <v>4744</v>
      </c>
      <c r="C3728" s="6" t="s">
        <v>646</v>
      </c>
    </row>
    <row r="3729" spans="1:3" ht="20.25" customHeight="1">
      <c r="A3729" s="28" t="s">
        <v>4745</v>
      </c>
      <c r="B3729" s="28" t="s">
        <v>4746</v>
      </c>
      <c r="C3729" s="28" t="s">
        <v>2528</v>
      </c>
    </row>
    <row r="3730" spans="1:3" ht="20.25" customHeight="1">
      <c r="A3730" s="28" t="s">
        <v>4747</v>
      </c>
      <c r="B3730" s="28" t="s">
        <v>4748</v>
      </c>
      <c r="C3730" s="28" t="s">
        <v>1054</v>
      </c>
    </row>
    <row r="3731" spans="1:3" ht="20.25" customHeight="1">
      <c r="A3731" s="5" t="str">
        <f>"008056"</f>
        <v>008056</v>
      </c>
      <c r="B3731" s="6" t="s">
        <v>4749</v>
      </c>
      <c r="C3731" s="6" t="s">
        <v>277</v>
      </c>
    </row>
    <row r="3732" spans="1:3" ht="20.25" customHeight="1">
      <c r="A3732" s="5" t="str">
        <f>"008058"</f>
        <v>008058</v>
      </c>
      <c r="B3732" s="6" t="s">
        <v>4750</v>
      </c>
      <c r="C3732" s="6" t="s">
        <v>646</v>
      </c>
    </row>
    <row r="3733" spans="1:3" ht="20.25" customHeight="1">
      <c r="A3733" s="5" t="str">
        <f>"008063"</f>
        <v>008063</v>
      </c>
      <c r="B3733" s="6" t="s">
        <v>4751</v>
      </c>
      <c r="C3733" s="6" t="s">
        <v>290</v>
      </c>
    </row>
    <row r="3734" spans="1:3" ht="20.25" customHeight="1">
      <c r="A3734" s="5" t="str">
        <f>"008068"</f>
        <v>008068</v>
      </c>
      <c r="B3734" s="6" t="s">
        <v>4752</v>
      </c>
      <c r="C3734" s="6" t="s">
        <v>51</v>
      </c>
    </row>
    <row r="3735" spans="1:3" ht="20.25" customHeight="1">
      <c r="A3735" s="5" t="str">
        <f>"008075"</f>
        <v>008075</v>
      </c>
      <c r="B3735" s="6" t="s">
        <v>4753</v>
      </c>
      <c r="C3735" s="6" t="s">
        <v>3037</v>
      </c>
    </row>
    <row r="3736" spans="1:3" ht="20.25" customHeight="1">
      <c r="A3736" s="10">
        <v>8077</v>
      </c>
      <c r="B3736" s="11" t="s">
        <v>4754</v>
      </c>
      <c r="C3736" s="11" t="s">
        <v>4755</v>
      </c>
    </row>
    <row r="3737" spans="1:3" ht="20.25" customHeight="1">
      <c r="A3737" s="28" t="s">
        <v>4756</v>
      </c>
      <c r="B3737" s="28" t="s">
        <v>4757</v>
      </c>
      <c r="C3737" s="28" t="s">
        <v>217</v>
      </c>
    </row>
    <row r="3738" spans="1:3" ht="20.25" customHeight="1">
      <c r="A3738" s="5" t="str">
        <f>"008082"</f>
        <v>008082</v>
      </c>
      <c r="B3738" s="6" t="s">
        <v>4758</v>
      </c>
      <c r="C3738" s="6" t="s">
        <v>934</v>
      </c>
    </row>
    <row r="3739" spans="1:3" ht="20.25" customHeight="1">
      <c r="A3739" s="5" t="str">
        <f>"008085"</f>
        <v>008085</v>
      </c>
      <c r="B3739" s="6" t="s">
        <v>4759</v>
      </c>
      <c r="C3739" s="6" t="s">
        <v>77</v>
      </c>
    </row>
    <row r="3740" spans="1:3" ht="20.25" customHeight="1">
      <c r="A3740" s="29">
        <v>8086</v>
      </c>
      <c r="B3740" s="40" t="s">
        <v>4760</v>
      </c>
      <c r="C3740" s="40" t="s">
        <v>51</v>
      </c>
    </row>
    <row r="3741" spans="1:3" ht="20.25" customHeight="1">
      <c r="A3741" s="28" t="s">
        <v>4761</v>
      </c>
      <c r="B3741" s="28" t="s">
        <v>4762</v>
      </c>
      <c r="C3741" s="28" t="s">
        <v>224</v>
      </c>
    </row>
    <row r="3742" spans="1:3" ht="20.25" customHeight="1">
      <c r="A3742" s="5" t="str">
        <f>"008088"</f>
        <v>008088</v>
      </c>
      <c r="B3742" s="6" t="s">
        <v>4763</v>
      </c>
      <c r="C3742" s="6" t="s">
        <v>10</v>
      </c>
    </row>
    <row r="3743" spans="1:3" ht="20.25" customHeight="1">
      <c r="A3743" s="5" t="str">
        <f>"008098"</f>
        <v>008098</v>
      </c>
      <c r="B3743" s="6" t="s">
        <v>4764</v>
      </c>
      <c r="C3743" s="6" t="s">
        <v>277</v>
      </c>
    </row>
    <row r="3744" spans="1:3" ht="20.25" customHeight="1">
      <c r="A3744" s="28" t="s">
        <v>4765</v>
      </c>
      <c r="B3744" s="28" t="s">
        <v>4766</v>
      </c>
      <c r="C3744" s="28" t="s">
        <v>1159</v>
      </c>
    </row>
    <row r="3745" spans="1:3" ht="20.25" customHeight="1">
      <c r="A3745" s="28" t="s">
        <v>4767</v>
      </c>
      <c r="B3745" s="28" t="s">
        <v>4768</v>
      </c>
      <c r="C3745" s="28" t="s">
        <v>94</v>
      </c>
    </row>
    <row r="3746" spans="1:3" ht="20.25" customHeight="1">
      <c r="A3746" s="29">
        <v>8111</v>
      </c>
      <c r="B3746" s="30" t="s">
        <v>4769</v>
      </c>
      <c r="C3746" s="30" t="s">
        <v>1522</v>
      </c>
    </row>
    <row r="3747" spans="1:3" ht="20.25" customHeight="1">
      <c r="A3747" s="53" t="s">
        <v>4770</v>
      </c>
      <c r="B3747" s="30" t="s">
        <v>4771</v>
      </c>
      <c r="C3747" s="30" t="s">
        <v>8</v>
      </c>
    </row>
    <row r="3748" spans="1:3" ht="20.25" customHeight="1">
      <c r="A3748" s="5" t="str">
        <f>"008119"</f>
        <v>008119</v>
      </c>
      <c r="B3748" s="6" t="s">
        <v>4772</v>
      </c>
      <c r="C3748" s="6" t="s">
        <v>10</v>
      </c>
    </row>
    <row r="3749" spans="1:3" ht="20.25" customHeight="1">
      <c r="A3749" s="5" t="str">
        <f>"008122"</f>
        <v>008122</v>
      </c>
      <c r="B3749" s="6" t="s">
        <v>4773</v>
      </c>
      <c r="C3749" s="6" t="s">
        <v>20</v>
      </c>
    </row>
    <row r="3750" spans="1:3" ht="20.25" customHeight="1">
      <c r="A3750" s="5" t="str">
        <f>"008123"</f>
        <v>008123</v>
      </c>
      <c r="B3750" s="6" t="s">
        <v>4774</v>
      </c>
      <c r="C3750" s="6" t="s">
        <v>34</v>
      </c>
    </row>
    <row r="3751" spans="1:3" ht="20.25" customHeight="1">
      <c r="A3751" s="10">
        <v>8128</v>
      </c>
      <c r="B3751" s="11" t="s">
        <v>4775</v>
      </c>
      <c r="C3751" s="11" t="s">
        <v>34</v>
      </c>
    </row>
    <row r="3752" spans="1:3" ht="20.25" customHeight="1">
      <c r="A3752" s="10">
        <v>8133</v>
      </c>
      <c r="B3752" s="11" t="s">
        <v>4776</v>
      </c>
      <c r="C3752" s="11" t="s">
        <v>1936</v>
      </c>
    </row>
    <row r="3753" spans="1:3" ht="20.25" customHeight="1">
      <c r="A3753" s="5" t="str">
        <f>"008136"</f>
        <v>008136</v>
      </c>
      <c r="B3753" s="6" t="s">
        <v>4777</v>
      </c>
      <c r="C3753" s="6" t="s">
        <v>877</v>
      </c>
    </row>
    <row r="3754" spans="1:3" ht="20.25" customHeight="1">
      <c r="A3754" s="28" t="s">
        <v>4778</v>
      </c>
      <c r="B3754" s="28" t="s">
        <v>4779</v>
      </c>
      <c r="C3754" s="28" t="s">
        <v>62</v>
      </c>
    </row>
    <row r="3755" spans="1:3" ht="20.25" customHeight="1">
      <c r="A3755" s="28" t="s">
        <v>4780</v>
      </c>
      <c r="B3755" s="28" t="s">
        <v>4781</v>
      </c>
      <c r="C3755" s="28" t="s">
        <v>136</v>
      </c>
    </row>
    <row r="3756" spans="1:3" ht="20.25" customHeight="1">
      <c r="A3756" s="5" t="str">
        <f>"008160"</f>
        <v>008160</v>
      </c>
      <c r="B3756" s="6" t="s">
        <v>4782</v>
      </c>
      <c r="C3756" s="6" t="s">
        <v>2258</v>
      </c>
    </row>
    <row r="3757" spans="1:3" ht="20.25" customHeight="1">
      <c r="A3757" s="5" t="str">
        <f>"008165"</f>
        <v>008165</v>
      </c>
      <c r="B3757" s="6" t="s">
        <v>4783</v>
      </c>
      <c r="C3757" s="6" t="s">
        <v>1400</v>
      </c>
    </row>
    <row r="3758" spans="1:3" ht="20.25" customHeight="1">
      <c r="A3758" s="5" t="str">
        <f>"008166"</f>
        <v>008166</v>
      </c>
      <c r="B3758" s="6" t="s">
        <v>4784</v>
      </c>
      <c r="C3758" s="6" t="s">
        <v>1043</v>
      </c>
    </row>
    <row r="3759" spans="1:3" ht="20.25" customHeight="1">
      <c r="A3759" s="5" t="str">
        <f>"008168"</f>
        <v>008168</v>
      </c>
      <c r="B3759" s="6" t="s">
        <v>4785</v>
      </c>
      <c r="C3759" s="6" t="s">
        <v>818</v>
      </c>
    </row>
    <row r="3760" spans="1:3" ht="20.25" customHeight="1">
      <c r="A3760" s="5" t="str">
        <f>"008169"</f>
        <v>008169</v>
      </c>
      <c r="B3760" s="6" t="s">
        <v>4786</v>
      </c>
      <c r="C3760" s="6" t="s">
        <v>317</v>
      </c>
    </row>
    <row r="3761" spans="1:3" ht="20.25" customHeight="1">
      <c r="A3761" s="31">
        <v>8175</v>
      </c>
      <c r="B3761" s="12" t="s">
        <v>4787</v>
      </c>
      <c r="C3761" s="12" t="s">
        <v>38</v>
      </c>
    </row>
    <row r="3762" spans="1:3" ht="20.25" customHeight="1">
      <c r="A3762" s="28" t="s">
        <v>4788</v>
      </c>
      <c r="B3762" s="28" t="s">
        <v>4789</v>
      </c>
      <c r="C3762" s="28" t="s">
        <v>542</v>
      </c>
    </row>
    <row r="3763" spans="1:3" ht="20.25" customHeight="1">
      <c r="A3763" s="5" t="str">
        <f>"008178"</f>
        <v>008178</v>
      </c>
      <c r="B3763" s="6" t="s">
        <v>4790</v>
      </c>
      <c r="C3763" s="6" t="s">
        <v>147</v>
      </c>
    </row>
    <row r="3764" spans="1:3" ht="20.25" customHeight="1">
      <c r="A3764" s="28" t="s">
        <v>4791</v>
      </c>
      <c r="B3764" s="28" t="s">
        <v>4792</v>
      </c>
      <c r="C3764" s="28" t="s">
        <v>147</v>
      </c>
    </row>
    <row r="3765" spans="1:3" ht="20.25" customHeight="1">
      <c r="A3765" s="28" t="s">
        <v>4793</v>
      </c>
      <c r="B3765" s="28" t="s">
        <v>4794</v>
      </c>
      <c r="C3765" s="28" t="s">
        <v>10</v>
      </c>
    </row>
    <row r="3766" spans="1:3" ht="20.25" customHeight="1">
      <c r="A3766" s="5" t="str">
        <f>"008185"</f>
        <v>008185</v>
      </c>
      <c r="B3766" s="6" t="s">
        <v>4795</v>
      </c>
      <c r="C3766" s="6" t="s">
        <v>623</v>
      </c>
    </row>
    <row r="3767" spans="1:3" ht="20.25" customHeight="1">
      <c r="A3767" s="5" t="str">
        <f>"008186"</f>
        <v>008186</v>
      </c>
      <c r="B3767" s="6" t="s">
        <v>4796</v>
      </c>
      <c r="C3767" s="6" t="s">
        <v>3192</v>
      </c>
    </row>
    <row r="3768" spans="1:3" ht="20.25" customHeight="1">
      <c r="A3768" s="5" t="str">
        <f>"008188"</f>
        <v>008188</v>
      </c>
      <c r="B3768" s="6" t="s">
        <v>4797</v>
      </c>
      <c r="C3768" s="6" t="s">
        <v>4798</v>
      </c>
    </row>
    <row r="3769" spans="1:3" ht="20.25" customHeight="1">
      <c r="A3769" s="28" t="s">
        <v>4799</v>
      </c>
      <c r="B3769" s="28" t="s">
        <v>4800</v>
      </c>
      <c r="C3769" s="28" t="s">
        <v>16</v>
      </c>
    </row>
    <row r="3770" spans="1:3" ht="20.25" customHeight="1">
      <c r="A3770" s="28" t="s">
        <v>4801</v>
      </c>
      <c r="B3770" s="28" t="s">
        <v>4802</v>
      </c>
      <c r="C3770" s="28" t="s">
        <v>695</v>
      </c>
    </row>
    <row r="3771" spans="1:3" ht="20.25" customHeight="1">
      <c r="A3771" s="5" t="str">
        <f>"008199"</f>
        <v>008199</v>
      </c>
      <c r="B3771" s="6" t="s">
        <v>4803</v>
      </c>
      <c r="C3771" s="6" t="s">
        <v>38</v>
      </c>
    </row>
    <row r="3772" spans="1:3" ht="20.25" customHeight="1">
      <c r="A3772" s="5" t="str">
        <f>"008212"</f>
        <v>008212</v>
      </c>
      <c r="B3772" s="6" t="s">
        <v>4804</v>
      </c>
      <c r="C3772" s="6" t="s">
        <v>31</v>
      </c>
    </row>
    <row r="3773" spans="1:3" ht="20.25" customHeight="1">
      <c r="A3773" s="5" t="str">
        <f>"008217"</f>
        <v>008217</v>
      </c>
      <c r="B3773" s="6" t="s">
        <v>4805</v>
      </c>
      <c r="C3773" s="6" t="s">
        <v>8</v>
      </c>
    </row>
    <row r="3774" spans="1:3" ht="20.25" customHeight="1">
      <c r="A3774" s="28" t="s">
        <v>4806</v>
      </c>
      <c r="B3774" s="28" t="s">
        <v>4807</v>
      </c>
      <c r="C3774" s="28" t="s">
        <v>10</v>
      </c>
    </row>
    <row r="3775" spans="1:3" ht="20.25" customHeight="1">
      <c r="A3775" s="5" t="str">
        <f>"008219"</f>
        <v>008219</v>
      </c>
      <c r="B3775" s="6" t="s">
        <v>4808</v>
      </c>
      <c r="C3775" s="6" t="s">
        <v>31</v>
      </c>
    </row>
    <row r="3776" spans="1:3" ht="20.25" customHeight="1">
      <c r="A3776" s="5" t="str">
        <f>"008228"</f>
        <v>008228</v>
      </c>
      <c r="B3776" s="6" t="s">
        <v>4809</v>
      </c>
      <c r="C3776" s="6" t="s">
        <v>16</v>
      </c>
    </row>
    <row r="3777" spans="1:3" ht="20.25" customHeight="1">
      <c r="A3777" s="5" t="str">
        <f>"008229"</f>
        <v>008229</v>
      </c>
      <c r="B3777" s="6" t="s">
        <v>4810</v>
      </c>
      <c r="C3777" s="6" t="s">
        <v>1725</v>
      </c>
    </row>
    <row r="3778" spans="1:3" ht="20.25" customHeight="1">
      <c r="A3778" s="5" t="str">
        <f>"008238"</f>
        <v>008238</v>
      </c>
      <c r="B3778" s="6" t="s">
        <v>4811</v>
      </c>
      <c r="C3778" s="6" t="s">
        <v>14</v>
      </c>
    </row>
    <row r="3779" spans="1:3" ht="20.25" customHeight="1">
      <c r="A3779" s="5" t="str">
        <f>"008251"</f>
        <v>008251</v>
      </c>
      <c r="B3779" s="6" t="s">
        <v>4812</v>
      </c>
      <c r="C3779" s="6" t="s">
        <v>18</v>
      </c>
    </row>
    <row r="3780" spans="1:3" ht="20.25" customHeight="1">
      <c r="A3780" s="10">
        <v>8256</v>
      </c>
      <c r="B3780" s="11" t="s">
        <v>4813</v>
      </c>
      <c r="C3780" s="11" t="s">
        <v>3628</v>
      </c>
    </row>
    <row r="3781" spans="1:3" ht="20.25" customHeight="1">
      <c r="A3781" s="5" t="str">
        <f>"008258"</f>
        <v>008258</v>
      </c>
      <c r="B3781" s="6" t="s">
        <v>4814</v>
      </c>
      <c r="C3781" s="6" t="s">
        <v>370</v>
      </c>
    </row>
    <row r="3782" spans="1:3" ht="20.25" customHeight="1">
      <c r="A3782" s="5" t="str">
        <f>"008263"</f>
        <v>008263</v>
      </c>
      <c r="B3782" s="6" t="s">
        <v>4815</v>
      </c>
      <c r="C3782" s="6" t="s">
        <v>811</v>
      </c>
    </row>
    <row r="3783" spans="1:3" ht="20.25" customHeight="1">
      <c r="A3783" s="5" t="str">
        <f>"008265"</f>
        <v>008265</v>
      </c>
      <c r="B3783" s="6" t="s">
        <v>4816</v>
      </c>
      <c r="C3783" s="6" t="s">
        <v>51</v>
      </c>
    </row>
    <row r="3784" spans="1:3" ht="20.25" customHeight="1">
      <c r="A3784" s="5" t="str">
        <f>"008266"</f>
        <v>008266</v>
      </c>
      <c r="B3784" s="6" t="s">
        <v>4817</v>
      </c>
      <c r="C3784" s="6" t="s">
        <v>40</v>
      </c>
    </row>
    <row r="3785" spans="1:3" ht="20.25" customHeight="1">
      <c r="A3785" s="5" t="str">
        <f>"008267"</f>
        <v>008267</v>
      </c>
      <c r="B3785" s="6" t="s">
        <v>4818</v>
      </c>
      <c r="C3785" s="6" t="s">
        <v>48</v>
      </c>
    </row>
    <row r="3786" spans="1:3" ht="20.25" customHeight="1">
      <c r="A3786" s="5" t="str">
        <f>"008268"</f>
        <v>008268</v>
      </c>
      <c r="B3786" s="6" t="s">
        <v>4819</v>
      </c>
      <c r="C3786" s="6" t="s">
        <v>317</v>
      </c>
    </row>
    <row r="3787" spans="1:3" ht="20.25" customHeight="1">
      <c r="A3787" s="5" t="str">
        <f>"008270"</f>
        <v>008270</v>
      </c>
      <c r="B3787" s="6" t="s">
        <v>4820</v>
      </c>
      <c r="C3787" s="6" t="s">
        <v>321</v>
      </c>
    </row>
    <row r="3788" spans="1:3" ht="20.25" customHeight="1">
      <c r="A3788" s="5" t="str">
        <f>"008271"</f>
        <v>008271</v>
      </c>
      <c r="B3788" s="6" t="s">
        <v>4821</v>
      </c>
      <c r="C3788" s="6" t="s">
        <v>40</v>
      </c>
    </row>
    <row r="3789" spans="1:3" ht="20.25" customHeight="1">
      <c r="A3789" s="5" t="str">
        <f>"008278"</f>
        <v>008278</v>
      </c>
      <c r="B3789" s="6" t="s">
        <v>4822</v>
      </c>
      <c r="C3789" s="6" t="s">
        <v>34</v>
      </c>
    </row>
    <row r="3790" spans="1:3" ht="20.25" customHeight="1">
      <c r="A3790" s="29">
        <v>8282</v>
      </c>
      <c r="B3790" s="35" t="s">
        <v>4823</v>
      </c>
      <c r="C3790" s="35" t="s">
        <v>412</v>
      </c>
    </row>
    <row r="3791" spans="1:3" ht="20.25" customHeight="1">
      <c r="A3791" s="29">
        <v>8283</v>
      </c>
      <c r="B3791" s="30" t="s">
        <v>4824</v>
      </c>
      <c r="C3791" s="30" t="s">
        <v>128</v>
      </c>
    </row>
    <row r="3792" spans="1:3" ht="20.25" customHeight="1">
      <c r="A3792" s="5" t="str">
        <f>"008286"</f>
        <v>008286</v>
      </c>
      <c r="B3792" s="6" t="s">
        <v>4825</v>
      </c>
      <c r="C3792" s="6" t="s">
        <v>12</v>
      </c>
    </row>
    <row r="3793" spans="1:3" ht="20.25" customHeight="1">
      <c r="A3793" s="10">
        <v>8287</v>
      </c>
      <c r="B3793" s="11" t="s">
        <v>4826</v>
      </c>
      <c r="C3793" s="11" t="s">
        <v>133</v>
      </c>
    </row>
    <row r="3794" spans="1:3" ht="20.25" customHeight="1">
      <c r="A3794" s="28" t="s">
        <v>4827</v>
      </c>
      <c r="B3794" s="28" t="s">
        <v>4828</v>
      </c>
      <c r="C3794" s="28" t="s">
        <v>1835</v>
      </c>
    </row>
    <row r="3795" spans="1:3" ht="20.25" customHeight="1">
      <c r="A3795" s="28" t="s">
        <v>4829</v>
      </c>
      <c r="B3795" s="28" t="s">
        <v>4830</v>
      </c>
      <c r="C3795" s="28" t="s">
        <v>84</v>
      </c>
    </row>
    <row r="3796" spans="1:3" ht="20.25" customHeight="1">
      <c r="A3796" s="5" t="str">
        <f>"008292"</f>
        <v>008292</v>
      </c>
      <c r="B3796" s="6" t="s">
        <v>4831</v>
      </c>
      <c r="C3796" s="6" t="s">
        <v>8</v>
      </c>
    </row>
    <row r="3797" spans="1:3" ht="20.25" customHeight="1">
      <c r="A3797" s="5" t="str">
        <f>"008297"</f>
        <v>008297</v>
      </c>
      <c r="B3797" s="6" t="s">
        <v>4832</v>
      </c>
      <c r="C3797" s="6" t="s">
        <v>34</v>
      </c>
    </row>
    <row r="3798" spans="1:3" ht="20.25" customHeight="1">
      <c r="A3798" s="28" t="s">
        <v>4833</v>
      </c>
      <c r="B3798" s="28" t="s">
        <v>4834</v>
      </c>
      <c r="C3798" s="28" t="s">
        <v>412</v>
      </c>
    </row>
    <row r="3799" spans="1:3" ht="20.25" customHeight="1">
      <c r="A3799" s="28" t="s">
        <v>4835</v>
      </c>
      <c r="B3799" s="28" t="s">
        <v>4836</v>
      </c>
      <c r="C3799" s="28" t="s">
        <v>303</v>
      </c>
    </row>
    <row r="3800" spans="1:3" ht="20.25" customHeight="1">
      <c r="A3800" s="5" t="str">
        <f>"008302"</f>
        <v>008302</v>
      </c>
      <c r="B3800" s="6" t="s">
        <v>4837</v>
      </c>
      <c r="C3800" s="6" t="s">
        <v>34</v>
      </c>
    </row>
    <row r="3801" spans="1:3" ht="20.25" customHeight="1">
      <c r="A3801" s="5" t="str">
        <f>"008308"</f>
        <v>008308</v>
      </c>
      <c r="B3801" s="6" t="s">
        <v>4838</v>
      </c>
      <c r="C3801" s="6" t="s">
        <v>317</v>
      </c>
    </row>
    <row r="3802" spans="1:3" ht="20.25" customHeight="1">
      <c r="A3802" s="28" t="s">
        <v>4839</v>
      </c>
      <c r="B3802" s="28" t="s">
        <v>4840</v>
      </c>
      <c r="C3802" s="28" t="s">
        <v>36</v>
      </c>
    </row>
    <row r="3803" spans="1:3" ht="20.25" customHeight="1">
      <c r="A3803" s="5" t="str">
        <f>"008318"</f>
        <v>008318</v>
      </c>
      <c r="B3803" s="6" t="s">
        <v>4841</v>
      </c>
      <c r="C3803" s="6" t="s">
        <v>38</v>
      </c>
    </row>
    <row r="3804" spans="1:3" ht="20.25" customHeight="1">
      <c r="A3804" s="10">
        <v>8321</v>
      </c>
      <c r="B3804" s="11" t="s">
        <v>4842</v>
      </c>
      <c r="C3804" s="11" t="s">
        <v>317</v>
      </c>
    </row>
    <row r="3805" spans="1:3" ht="20.25" customHeight="1">
      <c r="A3805" s="5" t="str">
        <f>"008333"</f>
        <v>008333</v>
      </c>
      <c r="B3805" s="6" t="s">
        <v>4843</v>
      </c>
      <c r="C3805" s="6" t="s">
        <v>317</v>
      </c>
    </row>
    <row r="3806" spans="1:3" ht="20.25" customHeight="1">
      <c r="A3806" s="28" t="s">
        <v>4844</v>
      </c>
      <c r="B3806" s="28" t="s">
        <v>4845</v>
      </c>
      <c r="C3806" s="28" t="s">
        <v>34</v>
      </c>
    </row>
    <row r="3807" spans="1:3" ht="20.25" customHeight="1">
      <c r="A3807" s="28" t="s">
        <v>4846</v>
      </c>
      <c r="B3807" s="28" t="s">
        <v>4847</v>
      </c>
      <c r="C3807" s="28" t="s">
        <v>204</v>
      </c>
    </row>
    <row r="3808" spans="1:3" ht="20.25" customHeight="1">
      <c r="A3808" s="5" t="str">
        <f>"008345"</f>
        <v>008345</v>
      </c>
      <c r="B3808" s="6" t="s">
        <v>4848</v>
      </c>
      <c r="C3808" s="6" t="s">
        <v>38</v>
      </c>
    </row>
    <row r="3809" spans="1:3" ht="20.25" customHeight="1">
      <c r="A3809" s="5" t="str">
        <f>"008350"</f>
        <v>008350</v>
      </c>
      <c r="B3809" s="6" t="s">
        <v>4849</v>
      </c>
      <c r="C3809" s="6" t="s">
        <v>8</v>
      </c>
    </row>
    <row r="3810" spans="1:3" ht="20.25" customHeight="1">
      <c r="A3810" s="10">
        <v>8352</v>
      </c>
      <c r="B3810" s="11" t="s">
        <v>4850</v>
      </c>
      <c r="C3810" s="11" t="s">
        <v>176</v>
      </c>
    </row>
    <row r="3811" spans="1:3" ht="20.25" customHeight="1">
      <c r="A3811" s="28" t="s">
        <v>4851</v>
      </c>
      <c r="B3811" s="28" t="s">
        <v>4852</v>
      </c>
      <c r="C3811" s="28" t="s">
        <v>3628</v>
      </c>
    </row>
    <row r="3812" spans="1:3" ht="20.25" customHeight="1">
      <c r="A3812" s="10">
        <v>8355</v>
      </c>
      <c r="B3812" s="11" t="s">
        <v>4853</v>
      </c>
      <c r="C3812" s="11" t="s">
        <v>56</v>
      </c>
    </row>
    <row r="3813" spans="1:3" ht="20.25" customHeight="1">
      <c r="A3813" s="10">
        <v>8366</v>
      </c>
      <c r="B3813" s="11" t="s">
        <v>4854</v>
      </c>
      <c r="C3813" s="11" t="s">
        <v>159</v>
      </c>
    </row>
    <row r="3814" spans="1:3" ht="20.25" customHeight="1">
      <c r="A3814" s="5" t="str">
        <f>"008367"</f>
        <v>008367</v>
      </c>
      <c r="B3814" s="6" t="s">
        <v>4855</v>
      </c>
      <c r="C3814" s="6" t="s">
        <v>38</v>
      </c>
    </row>
    <row r="3815" spans="1:3" ht="20.25" customHeight="1">
      <c r="A3815" s="5" t="str">
        <f>"008368"</f>
        <v>008368</v>
      </c>
      <c r="B3815" s="6" t="s">
        <v>4856</v>
      </c>
      <c r="C3815" s="6" t="s">
        <v>12</v>
      </c>
    </row>
    <row r="3816" spans="1:3" ht="20.25" customHeight="1">
      <c r="A3816" s="5" t="str">
        <f>"008369"</f>
        <v>008369</v>
      </c>
      <c r="B3816" s="6" t="s">
        <v>4857</v>
      </c>
      <c r="C3816" s="6" t="s">
        <v>77</v>
      </c>
    </row>
    <row r="3817" spans="1:3" ht="20.25" customHeight="1">
      <c r="A3817" s="28" t="s">
        <v>4858</v>
      </c>
      <c r="B3817" s="28" t="s">
        <v>4859</v>
      </c>
      <c r="C3817" s="28" t="s">
        <v>1528</v>
      </c>
    </row>
    <row r="3818" spans="1:3" ht="20.25" customHeight="1">
      <c r="A3818" s="28" t="s">
        <v>4860</v>
      </c>
      <c r="B3818" s="28" t="s">
        <v>4861</v>
      </c>
      <c r="C3818" s="28" t="s">
        <v>38</v>
      </c>
    </row>
    <row r="3819" spans="1:3" ht="20.25" customHeight="1">
      <c r="A3819" s="5" t="str">
        <f>"008379"</f>
        <v>008379</v>
      </c>
      <c r="B3819" s="6" t="s">
        <v>4862</v>
      </c>
      <c r="C3819" s="6" t="s">
        <v>1522</v>
      </c>
    </row>
    <row r="3820" spans="1:3" ht="20.25" customHeight="1">
      <c r="A3820" s="5" t="str">
        <f>"008382"</f>
        <v>008382</v>
      </c>
      <c r="B3820" s="6" t="s">
        <v>4863</v>
      </c>
      <c r="C3820" s="6" t="s">
        <v>31</v>
      </c>
    </row>
    <row r="3821" spans="1:3" ht="20.25" customHeight="1">
      <c r="A3821" s="5" t="str">
        <f>"008383"</f>
        <v>008383</v>
      </c>
      <c r="B3821" s="6" t="s">
        <v>4864</v>
      </c>
      <c r="C3821" s="6" t="s">
        <v>161</v>
      </c>
    </row>
    <row r="3822" spans="1:3" ht="20.25" customHeight="1">
      <c r="A3822" s="5" t="str">
        <f>"008385"</f>
        <v>008385</v>
      </c>
      <c r="B3822" s="6" t="s">
        <v>4865</v>
      </c>
      <c r="C3822" s="6" t="s">
        <v>1027</v>
      </c>
    </row>
    <row r="3823" spans="1:3" ht="20.25" customHeight="1">
      <c r="A3823" s="5" t="str">
        <f>"008388"</f>
        <v>008388</v>
      </c>
      <c r="B3823" s="6" t="s">
        <v>4866</v>
      </c>
      <c r="C3823" s="6" t="s">
        <v>244</v>
      </c>
    </row>
    <row r="3824" spans="1:3" ht="20.25" customHeight="1">
      <c r="A3824" s="5" t="str">
        <f>"008389"</f>
        <v>008389</v>
      </c>
      <c r="B3824" s="6" t="s">
        <v>4867</v>
      </c>
      <c r="C3824" s="6" t="s">
        <v>38</v>
      </c>
    </row>
    <row r="3825" spans="1:3" ht="20.25" customHeight="1">
      <c r="A3825" s="5" t="str">
        <f>"008392"</f>
        <v>008392</v>
      </c>
      <c r="B3825" s="6" t="s">
        <v>4868</v>
      </c>
      <c r="C3825" s="6" t="s">
        <v>384</v>
      </c>
    </row>
    <row r="3826" spans="1:3" ht="20.25" customHeight="1">
      <c r="A3826" s="28" t="s">
        <v>4869</v>
      </c>
      <c r="B3826" s="28" t="s">
        <v>4870</v>
      </c>
      <c r="C3826" s="28" t="s">
        <v>31</v>
      </c>
    </row>
    <row r="3827" spans="1:3" ht="20.25" customHeight="1">
      <c r="A3827" s="28" t="s">
        <v>4871</v>
      </c>
      <c r="B3827" s="28" t="s">
        <v>4872</v>
      </c>
      <c r="C3827" s="28" t="s">
        <v>34</v>
      </c>
    </row>
    <row r="3828" spans="1:3" ht="20.25" customHeight="1">
      <c r="A3828" s="5" t="str">
        <f>"008502"</f>
        <v>008502</v>
      </c>
      <c r="B3828" s="6" t="s">
        <v>4873</v>
      </c>
      <c r="C3828" s="6" t="s">
        <v>241</v>
      </c>
    </row>
    <row r="3829" spans="1:3" ht="20.25" customHeight="1">
      <c r="A3829" s="5" t="str">
        <f>"008509"</f>
        <v>008509</v>
      </c>
      <c r="B3829" s="6" t="s">
        <v>4874</v>
      </c>
      <c r="C3829" s="6" t="s">
        <v>133</v>
      </c>
    </row>
    <row r="3830" spans="1:3" ht="20.25" customHeight="1">
      <c r="A3830" s="28" t="s">
        <v>4875</v>
      </c>
      <c r="B3830" s="28" t="s">
        <v>4876</v>
      </c>
      <c r="C3830" s="28" t="s">
        <v>3996</v>
      </c>
    </row>
    <row r="3831" spans="1:3" ht="20.25" customHeight="1">
      <c r="A3831" s="5" t="str">
        <f>"008511"</f>
        <v>008511</v>
      </c>
      <c r="B3831" s="6" t="s">
        <v>4877</v>
      </c>
      <c r="C3831" s="6" t="s">
        <v>287</v>
      </c>
    </row>
    <row r="3832" spans="1:3" ht="20.25" customHeight="1">
      <c r="A3832" s="5" t="str">
        <f>"008513"</f>
        <v>008513</v>
      </c>
      <c r="B3832" s="6" t="s">
        <v>4878</v>
      </c>
      <c r="C3832" s="6" t="s">
        <v>268</v>
      </c>
    </row>
    <row r="3833" spans="1:3" ht="20.25" customHeight="1">
      <c r="A3833" s="28" t="s">
        <v>4879</v>
      </c>
      <c r="B3833" s="28" t="s">
        <v>4880</v>
      </c>
      <c r="C3833" s="28" t="s">
        <v>147</v>
      </c>
    </row>
    <row r="3834" spans="1:3" ht="20.25" customHeight="1">
      <c r="A3834" s="5" t="str">
        <f>"008516"</f>
        <v>008516</v>
      </c>
      <c r="B3834" s="6" t="s">
        <v>4881</v>
      </c>
      <c r="C3834" s="6" t="s">
        <v>10</v>
      </c>
    </row>
    <row r="3835" spans="1:3" ht="20.25" customHeight="1">
      <c r="A3835" s="28" t="s">
        <v>4882</v>
      </c>
      <c r="B3835" s="28" t="s">
        <v>4883</v>
      </c>
      <c r="C3835" s="28" t="s">
        <v>187</v>
      </c>
    </row>
    <row r="3836" spans="1:3" ht="20.25" customHeight="1">
      <c r="A3836" s="28" t="s">
        <v>4884</v>
      </c>
      <c r="B3836" s="99" t="s">
        <v>4885</v>
      </c>
      <c r="C3836" s="28" t="s">
        <v>343</v>
      </c>
    </row>
    <row r="3837" spans="1:3" ht="20.25" customHeight="1">
      <c r="A3837" s="28" t="s">
        <v>4886</v>
      </c>
      <c r="B3837" s="28" t="s">
        <v>4887</v>
      </c>
      <c r="C3837" s="28" t="s">
        <v>94</v>
      </c>
    </row>
    <row r="3838" spans="1:3" ht="20.25" customHeight="1">
      <c r="A3838" s="29">
        <v>8529</v>
      </c>
      <c r="B3838" s="30" t="s">
        <v>4888</v>
      </c>
      <c r="C3838" s="30" t="s">
        <v>285</v>
      </c>
    </row>
    <row r="3839" spans="1:3" ht="20.25" customHeight="1">
      <c r="A3839" s="10">
        <v>8533</v>
      </c>
      <c r="B3839" s="11" t="s">
        <v>4889</v>
      </c>
      <c r="C3839" s="11" t="s">
        <v>623</v>
      </c>
    </row>
    <row r="3840" spans="1:3" ht="20.25" customHeight="1">
      <c r="A3840" s="5" t="str">
        <f>"008535"</f>
        <v>008535</v>
      </c>
      <c r="B3840" s="6" t="s">
        <v>4890</v>
      </c>
      <c r="C3840" s="6" t="s">
        <v>408</v>
      </c>
    </row>
    <row r="3841" spans="1:3" ht="20.25" customHeight="1">
      <c r="A3841" s="10">
        <v>8536</v>
      </c>
      <c r="B3841" s="11" t="s">
        <v>4891</v>
      </c>
      <c r="C3841" s="11" t="s">
        <v>360</v>
      </c>
    </row>
    <row r="3842" spans="1:3" ht="20.25" customHeight="1">
      <c r="A3842" s="10">
        <v>8550</v>
      </c>
      <c r="B3842" s="11" t="s">
        <v>4892</v>
      </c>
      <c r="C3842" s="11" t="s">
        <v>2258</v>
      </c>
    </row>
    <row r="3843" spans="1:3" ht="20.25" customHeight="1">
      <c r="A3843" s="10">
        <v>8555</v>
      </c>
      <c r="B3843" s="11" t="s">
        <v>4893</v>
      </c>
      <c r="C3843" s="11" t="s">
        <v>29</v>
      </c>
    </row>
    <row r="3844" spans="1:3" ht="20.25" customHeight="1">
      <c r="A3844" s="28" t="s">
        <v>4894</v>
      </c>
      <c r="B3844" s="28" t="s">
        <v>4895</v>
      </c>
      <c r="C3844" s="28" t="s">
        <v>241</v>
      </c>
    </row>
    <row r="3845" spans="1:3" ht="20.25" customHeight="1">
      <c r="A3845" s="5" t="str">
        <f>"008558"</f>
        <v>008558</v>
      </c>
      <c r="B3845" s="6" t="s">
        <v>4896</v>
      </c>
      <c r="C3845" s="6" t="s">
        <v>147</v>
      </c>
    </row>
    <row r="3846" spans="1:3" ht="20.25" customHeight="1">
      <c r="A3846" s="28" t="s">
        <v>4897</v>
      </c>
      <c r="B3846" s="28" t="s">
        <v>4898</v>
      </c>
      <c r="C3846" s="28" t="s">
        <v>147</v>
      </c>
    </row>
    <row r="3847" spans="1:3" ht="20.25" customHeight="1">
      <c r="A3847" s="5" t="str">
        <f>"008561"</f>
        <v>008561</v>
      </c>
      <c r="B3847" s="6" t="s">
        <v>4899</v>
      </c>
      <c r="C3847" s="6" t="s">
        <v>431</v>
      </c>
    </row>
    <row r="3848" spans="1:3" ht="20.25" customHeight="1">
      <c r="A3848" s="28" t="s">
        <v>4900</v>
      </c>
      <c r="B3848" s="28" t="s">
        <v>4901</v>
      </c>
      <c r="C3848" s="28" t="s">
        <v>586</v>
      </c>
    </row>
    <row r="3849" spans="1:3" ht="20.25" customHeight="1">
      <c r="A3849" s="5" t="str">
        <f>"008565"</f>
        <v>008565</v>
      </c>
      <c r="B3849" s="6" t="s">
        <v>4902</v>
      </c>
      <c r="C3849" s="6" t="s">
        <v>169</v>
      </c>
    </row>
    <row r="3850" spans="1:3" ht="20.25" customHeight="1">
      <c r="A3850" s="15">
        <v>8566</v>
      </c>
      <c r="B3850" s="16" t="s">
        <v>4903</v>
      </c>
      <c r="C3850" s="16" t="s">
        <v>317</v>
      </c>
    </row>
    <row r="3851" spans="1:3" ht="20.25" customHeight="1">
      <c r="A3851" s="28" t="s">
        <v>4904</v>
      </c>
      <c r="B3851" s="28" t="s">
        <v>4905</v>
      </c>
      <c r="C3851" s="28" t="s">
        <v>343</v>
      </c>
    </row>
    <row r="3852" spans="1:3" ht="20.25" customHeight="1">
      <c r="A3852" s="28" t="s">
        <v>4906</v>
      </c>
      <c r="B3852" s="28" t="s">
        <v>4907</v>
      </c>
      <c r="C3852" s="28" t="s">
        <v>4908</v>
      </c>
    </row>
    <row r="3853" spans="1:3" ht="20.25" customHeight="1">
      <c r="A3853" s="28" t="s">
        <v>4909</v>
      </c>
      <c r="B3853" s="28" t="s">
        <v>4910</v>
      </c>
      <c r="C3853" s="28" t="s">
        <v>4480</v>
      </c>
    </row>
    <row r="3854" spans="1:3" ht="20.25" customHeight="1">
      <c r="A3854" s="5" t="str">
        <f>"008575"</f>
        <v>008575</v>
      </c>
      <c r="B3854" s="6" t="s">
        <v>4911</v>
      </c>
      <c r="C3854" s="6" t="s">
        <v>34</v>
      </c>
    </row>
    <row r="3855" spans="1:3" ht="20.25" customHeight="1">
      <c r="A3855" s="5" t="str">
        <f>"008576"</f>
        <v>008576</v>
      </c>
      <c r="B3855" s="6" t="s">
        <v>4912</v>
      </c>
      <c r="C3855" s="6" t="s">
        <v>147</v>
      </c>
    </row>
    <row r="3856" spans="1:3" ht="20.25" customHeight="1">
      <c r="A3856" s="28" t="s">
        <v>4913</v>
      </c>
      <c r="B3856" s="28" t="s">
        <v>4914</v>
      </c>
      <c r="C3856" s="28" t="s">
        <v>38</v>
      </c>
    </row>
    <row r="3857" spans="1:3" ht="20.25" customHeight="1">
      <c r="A3857" s="28" t="s">
        <v>4915</v>
      </c>
      <c r="B3857" s="28" t="s">
        <v>4916</v>
      </c>
      <c r="C3857" s="28" t="s">
        <v>954</v>
      </c>
    </row>
    <row r="3858" spans="1:3" ht="20.25" customHeight="1">
      <c r="A3858" s="5" t="str">
        <f>"008582"</f>
        <v>008582</v>
      </c>
      <c r="B3858" s="6" t="s">
        <v>4917</v>
      </c>
      <c r="C3858" s="6" t="s">
        <v>934</v>
      </c>
    </row>
    <row r="3859" spans="1:3" ht="20.25" customHeight="1">
      <c r="A3859" s="28" t="s">
        <v>4918</v>
      </c>
      <c r="B3859" s="28" t="s">
        <v>4919</v>
      </c>
      <c r="C3859" s="28" t="s">
        <v>244</v>
      </c>
    </row>
    <row r="3860" spans="1:3" ht="20.25" customHeight="1">
      <c r="A3860" s="28" t="s">
        <v>4920</v>
      </c>
      <c r="B3860" s="28" t="s">
        <v>4921</v>
      </c>
      <c r="C3860" s="28" t="s">
        <v>88</v>
      </c>
    </row>
    <row r="3861" spans="1:3" ht="20.25" customHeight="1">
      <c r="A3861" s="5" t="str">
        <f>"008595"</f>
        <v>008595</v>
      </c>
      <c r="B3861" s="6" t="s">
        <v>4922</v>
      </c>
      <c r="C3861" s="6" t="s">
        <v>56</v>
      </c>
    </row>
    <row r="3862" spans="1:3" ht="20.25" customHeight="1">
      <c r="A3862" s="5" t="str">
        <f>"008598"</f>
        <v>008598</v>
      </c>
      <c r="B3862" s="6" t="s">
        <v>4923</v>
      </c>
      <c r="C3862" s="6" t="s">
        <v>161</v>
      </c>
    </row>
    <row r="3863" spans="1:3" ht="20.25" customHeight="1">
      <c r="A3863" s="5" t="str">
        <f>"008599"</f>
        <v>008599</v>
      </c>
      <c r="B3863" s="6" t="s">
        <v>4924</v>
      </c>
      <c r="C3863" s="6" t="s">
        <v>4925</v>
      </c>
    </row>
    <row r="3864" spans="1:3" ht="20.25" customHeight="1">
      <c r="A3864" s="10">
        <v>8607</v>
      </c>
      <c r="B3864" s="11" t="s">
        <v>4926</v>
      </c>
      <c r="C3864" s="11" t="s">
        <v>10</v>
      </c>
    </row>
    <row r="3865" spans="1:3" ht="20.25" customHeight="1">
      <c r="A3865" s="5" t="str">
        <f>"008608"</f>
        <v>008608</v>
      </c>
      <c r="B3865" s="6" t="s">
        <v>4927</v>
      </c>
      <c r="C3865" s="6" t="s">
        <v>176</v>
      </c>
    </row>
    <row r="3866" spans="1:3" ht="20.25" customHeight="1">
      <c r="A3866" s="5" t="str">
        <f>"008615"</f>
        <v>008615</v>
      </c>
      <c r="B3866" s="6" t="s">
        <v>4928</v>
      </c>
      <c r="C3866" s="6" t="s">
        <v>704</v>
      </c>
    </row>
    <row r="3867" spans="1:3" ht="20.25" customHeight="1">
      <c r="A3867" s="28" t="s">
        <v>4929</v>
      </c>
      <c r="B3867" s="28" t="s">
        <v>4930</v>
      </c>
      <c r="C3867" s="28" t="s">
        <v>38</v>
      </c>
    </row>
    <row r="3868" spans="1:3" ht="20.25" customHeight="1">
      <c r="A3868" s="10">
        <v>8633</v>
      </c>
      <c r="B3868" s="11" t="s">
        <v>4931</v>
      </c>
      <c r="C3868" s="11" t="s">
        <v>40</v>
      </c>
    </row>
    <row r="3869" spans="1:3" ht="20.25" customHeight="1">
      <c r="A3869" s="10">
        <v>8636</v>
      </c>
      <c r="B3869" s="11" t="s">
        <v>4932</v>
      </c>
      <c r="C3869" s="11" t="s">
        <v>725</v>
      </c>
    </row>
    <row r="3870" spans="1:3" ht="20.25" customHeight="1">
      <c r="A3870" s="112" t="s">
        <v>4933</v>
      </c>
      <c r="B3870" s="20" t="s">
        <v>4934</v>
      </c>
      <c r="C3870" s="20" t="s">
        <v>176</v>
      </c>
    </row>
    <row r="3871" spans="1:3" ht="20.25" customHeight="1">
      <c r="A3871" s="5" t="str">
        <f>"008646"</f>
        <v>008646</v>
      </c>
      <c r="B3871" s="6" t="s">
        <v>4935</v>
      </c>
      <c r="C3871" s="6" t="s">
        <v>34</v>
      </c>
    </row>
    <row r="3872" spans="1:3" ht="20.25" customHeight="1">
      <c r="A3872" s="5" t="str">
        <f>"008649"</f>
        <v>008649</v>
      </c>
      <c r="B3872" s="6" t="s">
        <v>4936</v>
      </c>
      <c r="C3872" s="6" t="s">
        <v>610</v>
      </c>
    </row>
    <row r="3873" spans="1:3" ht="20.25" customHeight="1">
      <c r="A3873" s="5" t="str">
        <f>"008656"</f>
        <v>008656</v>
      </c>
      <c r="B3873" s="6" t="s">
        <v>4937</v>
      </c>
      <c r="C3873" s="6" t="s">
        <v>187</v>
      </c>
    </row>
    <row r="3874" spans="1:3" ht="20.25" customHeight="1">
      <c r="A3874" s="108" t="s">
        <v>4938</v>
      </c>
      <c r="B3874" s="11" t="s">
        <v>4939</v>
      </c>
      <c r="C3874" s="11" t="s">
        <v>94</v>
      </c>
    </row>
    <row r="3875" spans="1:3" ht="20.25" customHeight="1">
      <c r="A3875" s="5" t="str">
        <f>"008661"</f>
        <v>008661</v>
      </c>
      <c r="B3875" s="6" t="s">
        <v>4940</v>
      </c>
      <c r="C3875" s="6" t="s">
        <v>2186</v>
      </c>
    </row>
    <row r="3876" spans="1:3" ht="20.25" customHeight="1">
      <c r="A3876" s="5" t="str">
        <f>"008663"</f>
        <v>008663</v>
      </c>
      <c r="B3876" s="6" t="s">
        <v>4941</v>
      </c>
      <c r="C3876" s="6" t="s">
        <v>31</v>
      </c>
    </row>
    <row r="3877" spans="1:3" ht="20.25" customHeight="1">
      <c r="A3877" s="28" t="s">
        <v>4942</v>
      </c>
      <c r="B3877" s="28" t="s">
        <v>4943</v>
      </c>
      <c r="C3877" s="28" t="s">
        <v>309</v>
      </c>
    </row>
    <row r="3878" spans="1:3" ht="20.25" customHeight="1">
      <c r="A3878" s="5" t="str">
        <f>"008666"</f>
        <v>008666</v>
      </c>
      <c r="B3878" s="6" t="s">
        <v>4944</v>
      </c>
      <c r="C3878" s="6" t="s">
        <v>34</v>
      </c>
    </row>
    <row r="3879" spans="1:3" ht="20.25" customHeight="1">
      <c r="A3879" s="5" t="str">
        <f>"008668"</f>
        <v>008668</v>
      </c>
      <c r="B3879" s="6" t="s">
        <v>4945</v>
      </c>
      <c r="C3879" s="6" t="s">
        <v>494</v>
      </c>
    </row>
    <row r="3880" spans="1:3" ht="20.25" customHeight="1">
      <c r="A3880" s="28" t="s">
        <v>4946</v>
      </c>
      <c r="B3880" s="28" t="s">
        <v>4947</v>
      </c>
      <c r="C3880" s="28" t="s">
        <v>34</v>
      </c>
    </row>
    <row r="3881" spans="1:3" ht="20.25" customHeight="1">
      <c r="A3881" s="5" t="str">
        <f>"008670"</f>
        <v>008670</v>
      </c>
      <c r="B3881" s="6" t="s">
        <v>4948</v>
      </c>
      <c r="C3881" s="6" t="s">
        <v>16</v>
      </c>
    </row>
    <row r="3882" spans="1:3" ht="20.25" customHeight="1">
      <c r="A3882" s="5" t="str">
        <f>"008677"</f>
        <v>008677</v>
      </c>
      <c r="B3882" s="6" t="s">
        <v>4949</v>
      </c>
      <c r="C3882" s="6" t="s">
        <v>56</v>
      </c>
    </row>
    <row r="3883" spans="1:3" ht="20.25" customHeight="1">
      <c r="A3883" s="5" t="str">
        <f>"008678"</f>
        <v>008678</v>
      </c>
      <c r="B3883" s="6" t="s">
        <v>4950</v>
      </c>
      <c r="C3883" s="6" t="s">
        <v>34</v>
      </c>
    </row>
    <row r="3884" spans="1:3" ht="20.25" customHeight="1">
      <c r="A3884" s="5" t="str">
        <f>"008679"</f>
        <v>008679</v>
      </c>
      <c r="B3884" s="6" t="s">
        <v>4951</v>
      </c>
      <c r="C3884" s="6" t="s">
        <v>285</v>
      </c>
    </row>
    <row r="3885" spans="1:3" ht="20.25" customHeight="1">
      <c r="A3885" s="28" t="s">
        <v>4952</v>
      </c>
      <c r="B3885" s="28" t="s">
        <v>4953</v>
      </c>
      <c r="C3885" s="28" t="s">
        <v>215</v>
      </c>
    </row>
    <row r="3886" spans="1:3" ht="20.25" customHeight="1">
      <c r="A3886" s="5" t="str">
        <f>"008699"</f>
        <v>008699</v>
      </c>
      <c r="B3886" s="6" t="s">
        <v>4954</v>
      </c>
      <c r="C3886" s="6" t="s">
        <v>74</v>
      </c>
    </row>
    <row r="3887" spans="1:3" ht="20.25" customHeight="1">
      <c r="A3887" s="5" t="str">
        <f>"008700"</f>
        <v>008700</v>
      </c>
      <c r="B3887" s="6" t="s">
        <v>4955</v>
      </c>
      <c r="C3887" s="6" t="s">
        <v>161</v>
      </c>
    </row>
    <row r="3888" spans="1:3" ht="20.25" customHeight="1">
      <c r="A3888" s="5" t="str">
        <f>"008707"</f>
        <v>008707</v>
      </c>
      <c r="B3888" s="6" t="s">
        <v>4956</v>
      </c>
      <c r="C3888" s="6" t="s">
        <v>317</v>
      </c>
    </row>
    <row r="3889" spans="1:3" ht="20.25" customHeight="1">
      <c r="A3889" s="28" t="s">
        <v>4957</v>
      </c>
      <c r="B3889" s="28" t="s">
        <v>790</v>
      </c>
      <c r="C3889" s="28" t="s">
        <v>452</v>
      </c>
    </row>
    <row r="3890" spans="1:3" ht="20.25" customHeight="1">
      <c r="A3890" s="5" t="str">
        <f>"008718"</f>
        <v>008718</v>
      </c>
      <c r="B3890" s="6" t="s">
        <v>4958</v>
      </c>
      <c r="C3890" s="6" t="s">
        <v>2186</v>
      </c>
    </row>
    <row r="3891" spans="1:3" ht="20.25" customHeight="1">
      <c r="A3891" s="5" t="str">
        <f>"008730"</f>
        <v>008730</v>
      </c>
      <c r="B3891" s="6" t="s">
        <v>4959</v>
      </c>
      <c r="C3891" s="6" t="s">
        <v>1642</v>
      </c>
    </row>
    <row r="3892" spans="1:3" ht="20.25" customHeight="1">
      <c r="A3892" s="28" t="s">
        <v>4960</v>
      </c>
      <c r="B3892" s="28" t="s">
        <v>4961</v>
      </c>
      <c r="C3892" s="28" t="s">
        <v>1357</v>
      </c>
    </row>
    <row r="3893" spans="1:3" ht="20.25" customHeight="1">
      <c r="A3893" s="28" t="s">
        <v>4962</v>
      </c>
      <c r="B3893" s="28" t="s">
        <v>4963</v>
      </c>
      <c r="C3893" s="28" t="s">
        <v>4964</v>
      </c>
    </row>
    <row r="3894" spans="1:3" ht="20.25" customHeight="1">
      <c r="A3894" s="5" t="str">
        <f>"008750"</f>
        <v>008750</v>
      </c>
      <c r="B3894" s="6" t="s">
        <v>4965</v>
      </c>
      <c r="C3894" s="6" t="s">
        <v>1892</v>
      </c>
    </row>
    <row r="3895" spans="1:3" ht="20.25" customHeight="1">
      <c r="A3895" s="5" t="str">
        <f>"008752"</f>
        <v>008752</v>
      </c>
      <c r="B3895" s="6" t="s">
        <v>4966</v>
      </c>
      <c r="C3895" s="6" t="s">
        <v>494</v>
      </c>
    </row>
    <row r="3896" spans="1:3" ht="20.25" customHeight="1">
      <c r="A3896" s="5" t="str">
        <f>"008755"</f>
        <v>008755</v>
      </c>
      <c r="B3896" s="6" t="s">
        <v>4967</v>
      </c>
      <c r="C3896" s="6" t="s">
        <v>10</v>
      </c>
    </row>
    <row r="3897" spans="1:3" ht="20.25" customHeight="1">
      <c r="A3897" s="5" t="str">
        <f>"008766"</f>
        <v>008766</v>
      </c>
      <c r="B3897" s="6" t="s">
        <v>4968</v>
      </c>
      <c r="C3897" s="6" t="s">
        <v>311</v>
      </c>
    </row>
    <row r="3898" spans="1:3" ht="20.25" customHeight="1">
      <c r="A3898" s="5" t="str">
        <f>"008776"</f>
        <v>008776</v>
      </c>
      <c r="B3898" s="6" t="s">
        <v>4969</v>
      </c>
      <c r="C3898" s="6" t="s">
        <v>10</v>
      </c>
    </row>
    <row r="3899" spans="1:3" ht="20.25" customHeight="1">
      <c r="A3899" s="5" t="str">
        <f>"008777"</f>
        <v>008777</v>
      </c>
      <c r="B3899" s="6" t="s">
        <v>4970</v>
      </c>
      <c r="C3899" s="6" t="s">
        <v>38</v>
      </c>
    </row>
    <row r="3900" spans="1:3" ht="20.25" customHeight="1">
      <c r="A3900" s="5" t="str">
        <f>"008778"</f>
        <v>008778</v>
      </c>
      <c r="B3900" s="6" t="s">
        <v>4971</v>
      </c>
      <c r="C3900" s="6" t="s">
        <v>97</v>
      </c>
    </row>
    <row r="3901" spans="1:3" ht="20.25" customHeight="1">
      <c r="A3901" s="15">
        <v>8779</v>
      </c>
      <c r="B3901" s="16" t="s">
        <v>4972</v>
      </c>
      <c r="C3901" s="16" t="s">
        <v>40</v>
      </c>
    </row>
    <row r="3902" spans="1:3" ht="20.25" customHeight="1">
      <c r="A3902" s="28" t="s">
        <v>4973</v>
      </c>
      <c r="B3902" s="28" t="s">
        <v>4974</v>
      </c>
      <c r="C3902" s="28" t="s">
        <v>4480</v>
      </c>
    </row>
    <row r="3903" spans="1:3" ht="20.25" customHeight="1">
      <c r="A3903" s="31">
        <v>8788</v>
      </c>
      <c r="B3903" s="12" t="s">
        <v>4975</v>
      </c>
      <c r="C3903" s="12" t="s">
        <v>12</v>
      </c>
    </row>
    <row r="3904" spans="1:3" ht="20.25" customHeight="1">
      <c r="A3904" s="5" t="str">
        <f>"008789"</f>
        <v>008789</v>
      </c>
      <c r="B3904" s="6" t="s">
        <v>4976</v>
      </c>
      <c r="C3904" s="6" t="s">
        <v>360</v>
      </c>
    </row>
    <row r="3905" spans="1:3" ht="20.25" customHeight="1">
      <c r="A3905" s="5" t="str">
        <f>"008796"</f>
        <v>008796</v>
      </c>
      <c r="B3905" s="6" t="s">
        <v>4977</v>
      </c>
      <c r="C3905" s="6" t="s">
        <v>31</v>
      </c>
    </row>
    <row r="3906" spans="1:3" ht="20.25" customHeight="1">
      <c r="A3906" s="5" t="str">
        <f>"008797"</f>
        <v>008797</v>
      </c>
      <c r="B3906" s="6" t="s">
        <v>4978</v>
      </c>
      <c r="C3906" s="6" t="s">
        <v>147</v>
      </c>
    </row>
    <row r="3907" spans="1:3" ht="20.25" customHeight="1">
      <c r="A3907" s="117" t="s">
        <v>4979</v>
      </c>
      <c r="B3907" s="28" t="s">
        <v>4980</v>
      </c>
      <c r="C3907" s="28" t="s">
        <v>4981</v>
      </c>
    </row>
    <row r="3908" spans="1:3" ht="20.25" customHeight="1">
      <c r="A3908" s="28" t="s">
        <v>4982</v>
      </c>
      <c r="B3908" s="28" t="s">
        <v>4983</v>
      </c>
      <c r="C3908" s="28" t="s">
        <v>16</v>
      </c>
    </row>
    <row r="3909" spans="1:3" ht="20.25" customHeight="1">
      <c r="A3909" s="5" t="str">
        <f>"008802"</f>
        <v>008802</v>
      </c>
      <c r="B3909" s="6" t="s">
        <v>4984</v>
      </c>
      <c r="C3909" s="6" t="s">
        <v>213</v>
      </c>
    </row>
    <row r="3910" spans="1:3" ht="20.25" customHeight="1">
      <c r="A3910" s="31">
        <v>8804</v>
      </c>
      <c r="B3910" s="62" t="s">
        <v>4985</v>
      </c>
      <c r="C3910" s="62" t="s">
        <v>1528</v>
      </c>
    </row>
    <row r="3911" spans="1:3" ht="20.25" customHeight="1">
      <c r="A3911" s="28" t="s">
        <v>4986</v>
      </c>
      <c r="B3911" s="28" t="s">
        <v>4987</v>
      </c>
      <c r="C3911" s="28" t="s">
        <v>38</v>
      </c>
    </row>
    <row r="3912" spans="1:3" ht="20.25" customHeight="1">
      <c r="A3912" s="5" t="str">
        <f>"008812"</f>
        <v>008812</v>
      </c>
      <c r="B3912" s="6" t="s">
        <v>4988</v>
      </c>
      <c r="C3912" s="6" t="s">
        <v>1971</v>
      </c>
    </row>
    <row r="3913" spans="1:3" ht="20.25" customHeight="1">
      <c r="A3913" s="5" t="str">
        <f>"008815"</f>
        <v>008815</v>
      </c>
      <c r="B3913" s="6" t="s">
        <v>4989</v>
      </c>
      <c r="C3913" s="6" t="s">
        <v>830</v>
      </c>
    </row>
    <row r="3914" spans="1:3" ht="20.25" customHeight="1">
      <c r="A3914" s="5" t="str">
        <f>"008817"</f>
        <v>008817</v>
      </c>
      <c r="B3914" s="6" t="s">
        <v>4990</v>
      </c>
      <c r="C3914" s="6" t="s">
        <v>1003</v>
      </c>
    </row>
    <row r="3915" spans="1:3" ht="20.25" customHeight="1">
      <c r="A3915" s="5" t="str">
        <f>"008818"</f>
        <v>008818</v>
      </c>
      <c r="B3915" s="6" t="s">
        <v>4991</v>
      </c>
      <c r="C3915" s="6" t="s">
        <v>825</v>
      </c>
    </row>
    <row r="3916" spans="1:3" ht="20.25" customHeight="1">
      <c r="A3916" s="5" t="str">
        <f>"008820"</f>
        <v>008820</v>
      </c>
      <c r="B3916" s="6" t="s">
        <v>4992</v>
      </c>
      <c r="C3916" s="6" t="s">
        <v>636</v>
      </c>
    </row>
    <row r="3917" spans="1:3" ht="20.25" customHeight="1">
      <c r="A3917" s="28" t="s">
        <v>4993</v>
      </c>
      <c r="B3917" s="28" t="s">
        <v>4994</v>
      </c>
      <c r="C3917" s="28" t="s">
        <v>10</v>
      </c>
    </row>
    <row r="3918" spans="1:3" ht="20.25" customHeight="1">
      <c r="A3918" s="5" t="str">
        <f>"008826"</f>
        <v>008826</v>
      </c>
      <c r="B3918" s="6" t="s">
        <v>4995</v>
      </c>
      <c r="C3918" s="6" t="s">
        <v>24</v>
      </c>
    </row>
    <row r="3919" spans="1:3" ht="20.25" customHeight="1">
      <c r="A3919" s="28" t="s">
        <v>4996</v>
      </c>
      <c r="B3919" s="28" t="s">
        <v>4997</v>
      </c>
      <c r="C3919" s="28" t="s">
        <v>208</v>
      </c>
    </row>
    <row r="3920" spans="1:3" ht="20.25" customHeight="1">
      <c r="A3920" s="39" t="s">
        <v>4998</v>
      </c>
      <c r="B3920" s="39" t="s">
        <v>4999</v>
      </c>
      <c r="C3920" s="39" t="s">
        <v>354</v>
      </c>
    </row>
    <row r="3921" spans="1:3" ht="20.25" customHeight="1">
      <c r="A3921" s="28" t="s">
        <v>5000</v>
      </c>
      <c r="B3921" s="28" t="s">
        <v>5001</v>
      </c>
      <c r="C3921" s="28" t="s">
        <v>14</v>
      </c>
    </row>
    <row r="3922" spans="1:3" ht="20.25" customHeight="1">
      <c r="A3922" s="15">
        <v>8837</v>
      </c>
      <c r="B3922" s="16" t="s">
        <v>5002</v>
      </c>
      <c r="C3922" s="16" t="s">
        <v>542</v>
      </c>
    </row>
    <row r="3923" spans="1:3" ht="20.25" customHeight="1">
      <c r="A3923" s="5" t="str">
        <f>"008838"</f>
        <v>008838</v>
      </c>
      <c r="B3923" s="6" t="s">
        <v>5003</v>
      </c>
      <c r="C3923" s="6" t="s">
        <v>1892</v>
      </c>
    </row>
    <row r="3924" spans="1:3" ht="20.25" customHeight="1">
      <c r="A3924" s="5" t="str">
        <f>"008844"</f>
        <v>008844</v>
      </c>
      <c r="B3924" s="6" t="s">
        <v>5004</v>
      </c>
      <c r="C3924" s="6" t="s">
        <v>319</v>
      </c>
    </row>
    <row r="3925" spans="1:3" ht="20.25" customHeight="1">
      <c r="A3925" s="5" t="str">
        <f>"008845"</f>
        <v>008845</v>
      </c>
      <c r="B3925" s="6" t="s">
        <v>5005</v>
      </c>
      <c r="C3925" s="6" t="s">
        <v>1439</v>
      </c>
    </row>
    <row r="3926" spans="1:3" ht="20.25" customHeight="1">
      <c r="A3926" s="28" t="s">
        <v>5006</v>
      </c>
      <c r="B3926" s="28" t="s">
        <v>5007</v>
      </c>
      <c r="C3926" s="28" t="s">
        <v>1873</v>
      </c>
    </row>
    <row r="3927" spans="1:3" ht="20.25" customHeight="1">
      <c r="A3927" s="5" t="str">
        <f>"008850"</f>
        <v>008850</v>
      </c>
      <c r="B3927" s="6" t="s">
        <v>5008</v>
      </c>
      <c r="C3927" s="6" t="s">
        <v>20</v>
      </c>
    </row>
    <row r="3928" spans="1:3" ht="20.25" customHeight="1">
      <c r="A3928" s="5" t="str">
        <f>"008852"</f>
        <v>008852</v>
      </c>
      <c r="B3928" s="6" t="s">
        <v>5009</v>
      </c>
      <c r="C3928" s="6" t="s">
        <v>452</v>
      </c>
    </row>
    <row r="3929" spans="1:3" ht="20.25" customHeight="1">
      <c r="A3929" s="5" t="str">
        <f>"008856"</f>
        <v>008856</v>
      </c>
      <c r="B3929" s="6" t="s">
        <v>5010</v>
      </c>
      <c r="C3929" s="6" t="s">
        <v>208</v>
      </c>
    </row>
    <row r="3930" spans="1:3" ht="20.25" customHeight="1">
      <c r="A3930" s="5" t="str">
        <f>"008858"</f>
        <v>008858</v>
      </c>
      <c r="B3930" s="6" t="s">
        <v>5011</v>
      </c>
      <c r="C3930" s="6" t="s">
        <v>311</v>
      </c>
    </row>
    <row r="3931" spans="1:3" ht="20.25" customHeight="1">
      <c r="A3931" s="5" t="str">
        <f>"008860"</f>
        <v>008860</v>
      </c>
      <c r="B3931" s="6" t="s">
        <v>5012</v>
      </c>
      <c r="C3931" s="6" t="s">
        <v>646</v>
      </c>
    </row>
    <row r="3932" spans="1:3" ht="20.25" customHeight="1">
      <c r="A3932" s="5" t="str">
        <f>"008861"</f>
        <v>008861</v>
      </c>
      <c r="B3932" s="6" t="s">
        <v>5013</v>
      </c>
      <c r="C3932" s="6" t="s">
        <v>139</v>
      </c>
    </row>
    <row r="3933" spans="1:3" ht="20.25" customHeight="1">
      <c r="A3933" s="41">
        <v>8863</v>
      </c>
      <c r="B3933" s="42" t="s">
        <v>5014</v>
      </c>
      <c r="C3933" s="42" t="s">
        <v>5015</v>
      </c>
    </row>
    <row r="3934" spans="1:3" ht="20.25" customHeight="1">
      <c r="A3934" s="28" t="s">
        <v>5016</v>
      </c>
      <c r="B3934" s="28" t="s">
        <v>5017</v>
      </c>
      <c r="C3934" s="28" t="s">
        <v>139</v>
      </c>
    </row>
    <row r="3935" spans="1:3" ht="20.25" customHeight="1">
      <c r="A3935" s="5" t="str">
        <f>"008867"</f>
        <v>008867</v>
      </c>
      <c r="B3935" s="6" t="s">
        <v>5018</v>
      </c>
      <c r="C3935" s="6" t="s">
        <v>415</v>
      </c>
    </row>
    <row r="3936" spans="1:3" ht="20.25" customHeight="1">
      <c r="A3936" s="10">
        <v>8868</v>
      </c>
      <c r="B3936" s="11" t="s">
        <v>5019</v>
      </c>
      <c r="C3936" s="11" t="s">
        <v>415</v>
      </c>
    </row>
    <row r="3937" spans="1:3" ht="20.25" customHeight="1">
      <c r="A3937" s="5" t="str">
        <f>"008871"</f>
        <v>008871</v>
      </c>
      <c r="B3937" s="6" t="s">
        <v>5020</v>
      </c>
      <c r="C3937" s="6" t="s">
        <v>18</v>
      </c>
    </row>
    <row r="3938" spans="1:3" ht="20.25" customHeight="1">
      <c r="A3938" s="5" t="str">
        <f>"008877"</f>
        <v>008877</v>
      </c>
      <c r="B3938" s="6" t="s">
        <v>5021</v>
      </c>
      <c r="C3938" s="6" t="s">
        <v>38</v>
      </c>
    </row>
    <row r="3939" spans="1:3" ht="20.25" customHeight="1">
      <c r="A3939" s="58">
        <v>8878</v>
      </c>
      <c r="B3939" s="35" t="s">
        <v>5022</v>
      </c>
      <c r="C3939" s="35" t="s">
        <v>10</v>
      </c>
    </row>
    <row r="3940" spans="1:3" ht="20.25" customHeight="1">
      <c r="A3940" s="10">
        <v>8879</v>
      </c>
      <c r="B3940" s="11" t="s">
        <v>5023</v>
      </c>
      <c r="C3940" s="11" t="s">
        <v>74</v>
      </c>
    </row>
    <row r="3941" spans="1:3" ht="20.25" customHeight="1">
      <c r="A3941" s="5" t="str">
        <f>"008880"</f>
        <v>008880</v>
      </c>
      <c r="B3941" s="6" t="s">
        <v>5024</v>
      </c>
      <c r="C3941" s="6" t="s">
        <v>31</v>
      </c>
    </row>
    <row r="3942" spans="1:3" ht="20.25" customHeight="1">
      <c r="A3942" s="28" t="s">
        <v>5025</v>
      </c>
      <c r="B3942" s="28" t="s">
        <v>5026</v>
      </c>
      <c r="C3942" s="28" t="s">
        <v>147</v>
      </c>
    </row>
    <row r="3943" spans="1:3" ht="20.25" customHeight="1">
      <c r="A3943" s="28" t="s">
        <v>5027</v>
      </c>
      <c r="B3943" s="28" t="s">
        <v>5028</v>
      </c>
      <c r="C3943" s="28" t="s">
        <v>8</v>
      </c>
    </row>
    <row r="3944" spans="1:3" ht="20.25" customHeight="1">
      <c r="A3944" s="5" t="str">
        <f>"008885"</f>
        <v>008885</v>
      </c>
      <c r="B3944" s="6" t="s">
        <v>5029</v>
      </c>
      <c r="C3944" s="6" t="s">
        <v>208</v>
      </c>
    </row>
    <row r="3945" spans="1:3" ht="20.25" customHeight="1">
      <c r="A3945" s="5" t="str">
        <f>"008886"</f>
        <v>008886</v>
      </c>
      <c r="B3945" s="6" t="s">
        <v>5030</v>
      </c>
      <c r="C3945" s="6" t="s">
        <v>311</v>
      </c>
    </row>
    <row r="3946" spans="1:3" ht="20.25" customHeight="1">
      <c r="A3946" s="10">
        <v>8888</v>
      </c>
      <c r="B3946" s="11" t="s">
        <v>5031</v>
      </c>
      <c r="C3946" s="11" t="s">
        <v>169</v>
      </c>
    </row>
    <row r="3947" spans="1:3" ht="20.25" customHeight="1">
      <c r="A3947" s="10">
        <v>8889</v>
      </c>
      <c r="B3947" s="11" t="s">
        <v>5032</v>
      </c>
      <c r="C3947" s="11" t="s">
        <v>2183</v>
      </c>
    </row>
    <row r="3948" spans="1:3" ht="20.25" customHeight="1">
      <c r="A3948" s="10">
        <v>8891</v>
      </c>
      <c r="B3948" s="11" t="s">
        <v>5033</v>
      </c>
      <c r="C3948" s="11" t="s">
        <v>8</v>
      </c>
    </row>
    <row r="3949" spans="1:3" ht="20.25" customHeight="1">
      <c r="A3949" s="5" t="str">
        <f>"008894"</f>
        <v>008894</v>
      </c>
      <c r="B3949" s="6" t="s">
        <v>5034</v>
      </c>
      <c r="C3949" s="6" t="s">
        <v>161</v>
      </c>
    </row>
    <row r="3950" spans="1:3" ht="20.25" customHeight="1">
      <c r="A3950" s="28" t="s">
        <v>5035</v>
      </c>
      <c r="B3950" s="28" t="s">
        <v>5036</v>
      </c>
      <c r="C3950" s="28" t="s">
        <v>147</v>
      </c>
    </row>
    <row r="3951" spans="1:3" ht="20.25" customHeight="1">
      <c r="A3951" s="5" t="str">
        <f>"008897"</f>
        <v>008897</v>
      </c>
      <c r="B3951" s="6" t="s">
        <v>5037</v>
      </c>
      <c r="C3951" s="6" t="s">
        <v>34</v>
      </c>
    </row>
    <row r="3952" spans="1:3" ht="20.25" customHeight="1">
      <c r="A3952" s="5" t="str">
        <f>"008898"</f>
        <v>008898</v>
      </c>
      <c r="B3952" s="6" t="s">
        <v>5038</v>
      </c>
      <c r="C3952" s="6" t="s">
        <v>121</v>
      </c>
    </row>
    <row r="3953" spans="1:3" ht="20.25" customHeight="1">
      <c r="A3953" s="5" t="str">
        <f>"008899"</f>
        <v>008899</v>
      </c>
      <c r="B3953" s="6" t="s">
        <v>5039</v>
      </c>
      <c r="C3953" s="6" t="s">
        <v>59</v>
      </c>
    </row>
    <row r="3954" spans="1:3" ht="20.25" customHeight="1">
      <c r="A3954" s="5" t="str">
        <f>"008902"</f>
        <v>008902</v>
      </c>
      <c r="B3954" s="6" t="s">
        <v>5040</v>
      </c>
      <c r="C3954" s="6" t="s">
        <v>16</v>
      </c>
    </row>
    <row r="3955" spans="1:3" ht="20.25" customHeight="1">
      <c r="A3955" s="5" t="str">
        <f>"008908"</f>
        <v>008908</v>
      </c>
      <c r="B3955" s="6" t="s">
        <v>5041</v>
      </c>
      <c r="C3955" s="6" t="s">
        <v>934</v>
      </c>
    </row>
    <row r="3956" spans="1:3" ht="20.25" customHeight="1">
      <c r="A3956" s="5" t="str">
        <f>"008910"</f>
        <v>008910</v>
      </c>
      <c r="B3956" s="6" t="s">
        <v>5042</v>
      </c>
      <c r="C3956" s="6" t="s">
        <v>139</v>
      </c>
    </row>
    <row r="3957" spans="1:3" ht="20.25" customHeight="1">
      <c r="A3957" s="28" t="s">
        <v>5043</v>
      </c>
      <c r="B3957" s="28" t="s">
        <v>5044</v>
      </c>
      <c r="C3957" s="28" t="s">
        <v>815</v>
      </c>
    </row>
    <row r="3958" spans="1:3" ht="20.25" customHeight="1">
      <c r="A3958" s="5" t="str">
        <f>"008918"</f>
        <v>008918</v>
      </c>
      <c r="B3958" s="6" t="s">
        <v>5045</v>
      </c>
      <c r="C3958" s="6" t="s">
        <v>335</v>
      </c>
    </row>
    <row r="3959" spans="1:3" ht="20.25" customHeight="1">
      <c r="A3959" s="5" t="str">
        <f>"008919"</f>
        <v>008919</v>
      </c>
      <c r="B3959" s="6" t="s">
        <v>5046</v>
      </c>
      <c r="C3959" s="6" t="s">
        <v>91</v>
      </c>
    </row>
    <row r="3960" spans="1:3" ht="20.25" customHeight="1">
      <c r="A3960" s="28" t="s">
        <v>5047</v>
      </c>
      <c r="B3960" s="28" t="s">
        <v>5048</v>
      </c>
      <c r="C3960" s="28" t="s">
        <v>29</v>
      </c>
    </row>
    <row r="3961" spans="1:3" ht="20.25" customHeight="1">
      <c r="A3961" s="5" t="str">
        <f>"008930"</f>
        <v>008930</v>
      </c>
      <c r="B3961" s="6" t="s">
        <v>5049</v>
      </c>
      <c r="C3961" s="6" t="s">
        <v>10</v>
      </c>
    </row>
    <row r="3962" spans="1:3" ht="20.25" customHeight="1">
      <c r="A3962" s="5" t="str">
        <f>"008939"</f>
        <v>008939</v>
      </c>
      <c r="B3962" s="6" t="s">
        <v>5050</v>
      </c>
      <c r="C3962" s="6" t="s">
        <v>31</v>
      </c>
    </row>
    <row r="3963" spans="1:3" ht="20.25" customHeight="1">
      <c r="A3963" s="5" t="str">
        <f>"008950"</f>
        <v>008950</v>
      </c>
      <c r="B3963" s="6" t="s">
        <v>5051</v>
      </c>
      <c r="C3963" s="6" t="s">
        <v>8</v>
      </c>
    </row>
    <row r="3964" spans="1:3" ht="20.25" customHeight="1">
      <c r="A3964" s="5" t="str">
        <f>"008956"</f>
        <v>008956</v>
      </c>
      <c r="B3964" s="6" t="s">
        <v>5052</v>
      </c>
      <c r="C3964" s="6" t="s">
        <v>408</v>
      </c>
    </row>
    <row r="3965" spans="1:3" ht="20.25" customHeight="1">
      <c r="A3965" s="28" t="s">
        <v>5053</v>
      </c>
      <c r="B3965" s="28" t="s">
        <v>5054</v>
      </c>
      <c r="C3965" s="28" t="s">
        <v>59</v>
      </c>
    </row>
    <row r="3966" spans="1:3" ht="20.25" customHeight="1">
      <c r="A3966" s="5" t="str">
        <f>"008961"</f>
        <v>008961</v>
      </c>
      <c r="B3966" s="6" t="s">
        <v>5055</v>
      </c>
      <c r="C3966" s="6" t="s">
        <v>48</v>
      </c>
    </row>
    <row r="3967" spans="1:3" ht="20.25" customHeight="1">
      <c r="A3967" s="5" t="str">
        <f>"008966"</f>
        <v>008966</v>
      </c>
      <c r="B3967" s="6" t="s">
        <v>5056</v>
      </c>
      <c r="C3967" s="6" t="s">
        <v>2408</v>
      </c>
    </row>
    <row r="3968" spans="1:3" ht="20.25" customHeight="1">
      <c r="A3968" s="5" t="str">
        <f>"008968"</f>
        <v>008968</v>
      </c>
      <c r="B3968" s="6" t="s">
        <v>5057</v>
      </c>
      <c r="C3968" s="6" t="s">
        <v>84</v>
      </c>
    </row>
    <row r="3969" spans="1:3" ht="20.25" customHeight="1">
      <c r="A3969" s="5" t="str">
        <f>"008973"</f>
        <v>008973</v>
      </c>
      <c r="B3969" s="6" t="s">
        <v>5058</v>
      </c>
      <c r="C3969" s="6" t="s">
        <v>1971</v>
      </c>
    </row>
    <row r="3970" spans="1:3" ht="20.25" customHeight="1">
      <c r="A3970" s="5" t="str">
        <f>"008977"</f>
        <v>008977</v>
      </c>
      <c r="B3970" s="6" t="s">
        <v>5059</v>
      </c>
      <c r="C3970" s="6" t="s">
        <v>38</v>
      </c>
    </row>
    <row r="3971" spans="1:3" ht="20.25" customHeight="1">
      <c r="A3971" s="10">
        <v>8978</v>
      </c>
      <c r="B3971" s="11" t="s">
        <v>5060</v>
      </c>
      <c r="C3971" s="11" t="s">
        <v>176</v>
      </c>
    </row>
    <row r="3972" spans="1:3" ht="20.25" customHeight="1">
      <c r="A3972" s="28" t="s">
        <v>5061</v>
      </c>
      <c r="B3972" s="28" t="s">
        <v>5062</v>
      </c>
      <c r="C3972" s="28" t="s">
        <v>133</v>
      </c>
    </row>
    <row r="3973" spans="1:3" ht="20.25" customHeight="1">
      <c r="A3973" s="10">
        <v>8982</v>
      </c>
      <c r="B3973" s="11" t="s">
        <v>5063</v>
      </c>
      <c r="C3973" s="11" t="s">
        <v>909</v>
      </c>
    </row>
    <row r="3974" spans="1:3" ht="20.25" customHeight="1">
      <c r="A3974" s="5" t="str">
        <f>"008985"</f>
        <v>008985</v>
      </c>
      <c r="B3974" s="11" t="s">
        <v>5064</v>
      </c>
      <c r="C3974" s="6" t="s">
        <v>139</v>
      </c>
    </row>
    <row r="3975" spans="1:3" ht="20.25" customHeight="1">
      <c r="A3975" s="5" t="str">
        <f>"008989"</f>
        <v>008989</v>
      </c>
      <c r="B3975" s="6" t="s">
        <v>5065</v>
      </c>
      <c r="C3975" s="6" t="s">
        <v>5066</v>
      </c>
    </row>
    <row r="3976" spans="1:3" ht="20.25" customHeight="1">
      <c r="A3976" s="1">
        <v>8992</v>
      </c>
      <c r="B3976" s="66" t="s">
        <v>5067</v>
      </c>
      <c r="C3976" s="11" t="s">
        <v>3549</v>
      </c>
    </row>
    <row r="3977" spans="1:3" ht="20.25" customHeight="1">
      <c r="A3977" s="5" t="str">
        <f>"008999"</f>
        <v>008999</v>
      </c>
      <c r="B3977" s="6" t="s">
        <v>5068</v>
      </c>
      <c r="C3977" s="6" t="s">
        <v>161</v>
      </c>
    </row>
    <row r="3978" spans="1:3" ht="20.25" customHeight="1">
      <c r="A3978" s="5" t="str">
        <f>"009000"</f>
        <v>009000</v>
      </c>
      <c r="B3978" s="6" t="s">
        <v>5069</v>
      </c>
      <c r="C3978" s="6" t="s">
        <v>934</v>
      </c>
    </row>
    <row r="3979" spans="1:3" ht="20.25" customHeight="1">
      <c r="A3979" s="5" t="str">
        <f>"009004"</f>
        <v>009004</v>
      </c>
      <c r="B3979" s="6" t="s">
        <v>5070</v>
      </c>
      <c r="C3979" s="6" t="s">
        <v>720</v>
      </c>
    </row>
    <row r="3980" spans="1:3" ht="20.25" customHeight="1">
      <c r="A3980" s="5" t="str">
        <f>"009008"</f>
        <v>009008</v>
      </c>
      <c r="B3980" s="6" t="s">
        <v>5071</v>
      </c>
      <c r="C3980" s="6" t="s">
        <v>370</v>
      </c>
    </row>
    <row r="3981" spans="1:3" ht="20.25" customHeight="1">
      <c r="A3981" s="5" t="str">
        <f>"009009"</f>
        <v>009009</v>
      </c>
      <c r="B3981" s="6" t="s">
        <v>5072</v>
      </c>
      <c r="C3981" s="6" t="s">
        <v>169</v>
      </c>
    </row>
    <row r="3982" spans="1:3" ht="20.25" customHeight="1">
      <c r="A3982" s="5" t="str">
        <f>"009012"</f>
        <v>009012</v>
      </c>
      <c r="B3982" s="6" t="s">
        <v>5073</v>
      </c>
      <c r="C3982" s="6" t="s">
        <v>5074</v>
      </c>
    </row>
    <row r="3983" spans="1:3" ht="20.25" customHeight="1">
      <c r="A3983" s="10">
        <v>9017</v>
      </c>
      <c r="B3983" s="11" t="s">
        <v>5075</v>
      </c>
      <c r="C3983" s="11" t="s">
        <v>784</v>
      </c>
    </row>
    <row r="3984" spans="1:3" ht="20.25" customHeight="1">
      <c r="A3984" s="5" t="str">
        <f>"009020"</f>
        <v>009020</v>
      </c>
      <c r="B3984" s="6" t="s">
        <v>5076</v>
      </c>
      <c r="C3984" s="6" t="s">
        <v>31</v>
      </c>
    </row>
    <row r="3985" spans="1:3" ht="20.25" customHeight="1">
      <c r="A3985" s="5" t="str">
        <f>"009028"</f>
        <v>009028</v>
      </c>
      <c r="B3985" s="6" t="s">
        <v>5077</v>
      </c>
      <c r="C3985" s="6" t="s">
        <v>34</v>
      </c>
    </row>
    <row r="3986" spans="1:3" ht="20.25" customHeight="1">
      <c r="A3986" s="5" t="str">
        <f>"009033"</f>
        <v>009033</v>
      </c>
      <c r="B3986" s="6" t="s">
        <v>5078</v>
      </c>
      <c r="C3986" s="6" t="s">
        <v>10</v>
      </c>
    </row>
    <row r="3987" spans="1:3" ht="20.25" customHeight="1">
      <c r="A3987" s="5" t="str">
        <f>"009036"</f>
        <v>009036</v>
      </c>
      <c r="B3987" s="6" t="s">
        <v>5079</v>
      </c>
      <c r="C3987" s="6" t="s">
        <v>147</v>
      </c>
    </row>
    <row r="3988" spans="1:3" ht="20.25" customHeight="1">
      <c r="A3988" s="5" t="str">
        <f>"009059"</f>
        <v>009059</v>
      </c>
      <c r="B3988" s="6" t="s">
        <v>5080</v>
      </c>
      <c r="C3988" s="6" t="s">
        <v>38</v>
      </c>
    </row>
    <row r="3989" spans="1:3" ht="20.25" customHeight="1">
      <c r="A3989" s="10">
        <v>9066</v>
      </c>
      <c r="B3989" s="11" t="s">
        <v>5081</v>
      </c>
      <c r="C3989" s="16" t="s">
        <v>429</v>
      </c>
    </row>
    <row r="3990" spans="1:3" ht="20.25" customHeight="1">
      <c r="A3990" s="5" t="str">
        <f>"009072"</f>
        <v>009072</v>
      </c>
      <c r="B3990" s="6" t="s">
        <v>5082</v>
      </c>
      <c r="C3990" s="6" t="s">
        <v>10</v>
      </c>
    </row>
    <row r="3991" spans="1:3" ht="20.25" customHeight="1">
      <c r="A3991" s="10">
        <v>9075</v>
      </c>
      <c r="B3991" s="11" t="s">
        <v>5083</v>
      </c>
      <c r="C3991" s="100" t="s">
        <v>593</v>
      </c>
    </row>
    <row r="3992" spans="1:3" ht="20.25" customHeight="1">
      <c r="A3992" s="10">
        <v>9076</v>
      </c>
      <c r="B3992" s="11" t="s">
        <v>5084</v>
      </c>
      <c r="C3992" s="11" t="s">
        <v>277</v>
      </c>
    </row>
    <row r="3993" spans="1:3" ht="20.25" customHeight="1">
      <c r="A3993" s="5" t="str">
        <f>"009077"</f>
        <v>009077</v>
      </c>
      <c r="B3993" s="6" t="s">
        <v>5085</v>
      </c>
      <c r="C3993" s="6" t="s">
        <v>94</v>
      </c>
    </row>
    <row r="3994" spans="1:3" ht="20.25" customHeight="1">
      <c r="A3994" s="31">
        <v>9079</v>
      </c>
      <c r="B3994" s="12" t="s">
        <v>5086</v>
      </c>
      <c r="C3994" s="12" t="s">
        <v>147</v>
      </c>
    </row>
    <row r="3995" spans="1:3" ht="20.25" customHeight="1">
      <c r="A3995" s="28" t="s">
        <v>5087</v>
      </c>
      <c r="B3995" s="28" t="s">
        <v>5088</v>
      </c>
      <c r="C3995" s="28" t="s">
        <v>1835</v>
      </c>
    </row>
    <row r="3996" spans="1:3" ht="20.25" customHeight="1">
      <c r="A3996" s="10">
        <v>9088</v>
      </c>
      <c r="B3996" s="11" t="s">
        <v>5089</v>
      </c>
      <c r="C3996" s="11" t="s">
        <v>36</v>
      </c>
    </row>
    <row r="3997" spans="1:3" ht="20.25" customHeight="1">
      <c r="A3997" s="5" t="str">
        <f>"009090"</f>
        <v>009090</v>
      </c>
      <c r="B3997" s="6" t="s">
        <v>5090</v>
      </c>
      <c r="C3997" s="6" t="s">
        <v>1003</v>
      </c>
    </row>
    <row r="3998" spans="1:3" ht="20.25" customHeight="1">
      <c r="A3998" s="28" t="s">
        <v>5091</v>
      </c>
      <c r="B3998" s="28" t="s">
        <v>5092</v>
      </c>
      <c r="C3998" s="28" t="s">
        <v>343</v>
      </c>
    </row>
    <row r="3999" spans="1:3" ht="20.25" customHeight="1">
      <c r="A3999" s="28" t="s">
        <v>5093</v>
      </c>
      <c r="B3999" s="28" t="s">
        <v>5094</v>
      </c>
      <c r="C3999" s="28" t="s">
        <v>139</v>
      </c>
    </row>
    <row r="4000" spans="1:3" ht="20.25" customHeight="1">
      <c r="A4000" s="5" t="str">
        <f>"009098"</f>
        <v>009098</v>
      </c>
      <c r="B4000" s="6" t="s">
        <v>5095</v>
      </c>
      <c r="C4000" s="6" t="s">
        <v>1936</v>
      </c>
    </row>
    <row r="4001" spans="1:3" ht="20.25" customHeight="1">
      <c r="A4001" s="5" t="str">
        <f>"009101"</f>
        <v>009101</v>
      </c>
      <c r="B4001" s="6" t="s">
        <v>5096</v>
      </c>
      <c r="C4001" s="6" t="s">
        <v>29</v>
      </c>
    </row>
    <row r="4002" spans="1:3" ht="20.25" customHeight="1">
      <c r="A4002" s="5" t="str">
        <f>"009102"</f>
        <v>009102</v>
      </c>
      <c r="B4002" s="6" t="s">
        <v>5097</v>
      </c>
      <c r="C4002" s="6" t="s">
        <v>31</v>
      </c>
    </row>
    <row r="4003" spans="1:3" ht="20.25" customHeight="1">
      <c r="A4003" s="10">
        <v>9109</v>
      </c>
      <c r="B4003" s="11" t="s">
        <v>5098</v>
      </c>
      <c r="C4003" s="11" t="s">
        <v>934</v>
      </c>
    </row>
    <row r="4004" spans="1:3" ht="20.25" customHeight="1">
      <c r="A4004" s="5" t="str">
        <f>"009111"</f>
        <v>009111</v>
      </c>
      <c r="B4004" s="6" t="s">
        <v>5099</v>
      </c>
      <c r="C4004" s="6" t="s">
        <v>261</v>
      </c>
    </row>
    <row r="4005" spans="1:3" ht="20.25" customHeight="1">
      <c r="A4005" s="5" t="str">
        <f>"009112"</f>
        <v>009112</v>
      </c>
      <c r="B4005" s="6" t="s">
        <v>5100</v>
      </c>
      <c r="C4005" s="6" t="s">
        <v>10</v>
      </c>
    </row>
    <row r="4006" spans="1:3" ht="20.25" customHeight="1">
      <c r="A4006" s="28" t="s">
        <v>5101</v>
      </c>
      <c r="B4006" s="28" t="s">
        <v>5102</v>
      </c>
      <c r="C4006" s="28" t="s">
        <v>40</v>
      </c>
    </row>
    <row r="4007" spans="1:3" ht="20.25" customHeight="1">
      <c r="A4007" s="5" t="str">
        <f>"009114"</f>
        <v>009114</v>
      </c>
      <c r="B4007" s="6" t="s">
        <v>5103</v>
      </c>
      <c r="C4007" s="6" t="s">
        <v>18</v>
      </c>
    </row>
    <row r="4008" spans="1:3" ht="20.25" customHeight="1">
      <c r="A4008" s="5" t="str">
        <f>"009118"</f>
        <v>009118</v>
      </c>
      <c r="B4008" s="6" t="s">
        <v>5104</v>
      </c>
      <c r="C4008" s="6" t="s">
        <v>1971</v>
      </c>
    </row>
    <row r="4009" spans="1:3" ht="20.25" customHeight="1">
      <c r="A4009" s="5" t="str">
        <f>"009126"</f>
        <v>009126</v>
      </c>
      <c r="B4009" s="6" t="s">
        <v>5105</v>
      </c>
      <c r="C4009" s="6" t="s">
        <v>10</v>
      </c>
    </row>
    <row r="4010" spans="1:3" ht="20.25" customHeight="1">
      <c r="A4010" s="5" t="str">
        <f>"009128"</f>
        <v>009128</v>
      </c>
      <c r="B4010" s="6" t="s">
        <v>5106</v>
      </c>
      <c r="C4010" s="6" t="s">
        <v>189</v>
      </c>
    </row>
    <row r="4011" spans="1:3" ht="20.25" customHeight="1">
      <c r="A4011" s="5" t="str">
        <f>"009129"</f>
        <v>009129</v>
      </c>
      <c r="B4011" s="6" t="s">
        <v>5107</v>
      </c>
      <c r="C4011" s="6" t="s">
        <v>4908</v>
      </c>
    </row>
    <row r="4012" spans="1:3" ht="20.25" customHeight="1">
      <c r="A4012" s="5" t="str">
        <f>"009137"</f>
        <v>009137</v>
      </c>
      <c r="B4012" s="6" t="s">
        <v>5108</v>
      </c>
      <c r="C4012" s="6" t="s">
        <v>568</v>
      </c>
    </row>
    <row r="4013" spans="1:3" ht="20.25" customHeight="1">
      <c r="A4013" s="5" t="str">
        <f>"009138"</f>
        <v>009138</v>
      </c>
      <c r="B4013" s="6" t="s">
        <v>5109</v>
      </c>
      <c r="C4013" s="6" t="s">
        <v>31</v>
      </c>
    </row>
    <row r="4014" spans="1:3" ht="20.25" customHeight="1">
      <c r="A4014" s="5" t="str">
        <f>"009158"</f>
        <v>009158</v>
      </c>
      <c r="B4014" s="6" t="s">
        <v>5110</v>
      </c>
      <c r="C4014" s="6" t="s">
        <v>34</v>
      </c>
    </row>
    <row r="4015" spans="1:3" ht="20.25" customHeight="1">
      <c r="A4015" s="28" t="s">
        <v>5111</v>
      </c>
      <c r="B4015" s="28" t="s">
        <v>5112</v>
      </c>
      <c r="C4015" s="28" t="s">
        <v>169</v>
      </c>
    </row>
    <row r="4016" spans="1:3" ht="20.25" customHeight="1">
      <c r="A4016" s="28" t="s">
        <v>5113</v>
      </c>
      <c r="B4016" s="28" t="s">
        <v>5114</v>
      </c>
      <c r="C4016" s="28" t="s">
        <v>10</v>
      </c>
    </row>
    <row r="4017" spans="1:3" ht="20.25" customHeight="1">
      <c r="A4017" s="5" t="str">
        <f>"009163"</f>
        <v>009163</v>
      </c>
      <c r="B4017" s="6" t="s">
        <v>5115</v>
      </c>
      <c r="C4017" s="6" t="s">
        <v>1327</v>
      </c>
    </row>
    <row r="4018" spans="1:3" ht="20.25" customHeight="1">
      <c r="A4018" s="5" t="str">
        <f>"009168"</f>
        <v>009168</v>
      </c>
      <c r="B4018" s="6" t="s">
        <v>5116</v>
      </c>
      <c r="C4018" s="6" t="s">
        <v>31</v>
      </c>
    </row>
    <row r="4019" spans="1:3" ht="20.25" customHeight="1">
      <c r="A4019" s="5" t="str">
        <f>"009170"</f>
        <v>009170</v>
      </c>
      <c r="B4019" s="6" t="s">
        <v>5117</v>
      </c>
      <c r="C4019" s="6" t="s">
        <v>429</v>
      </c>
    </row>
    <row r="4020" spans="1:3" ht="20.25" customHeight="1">
      <c r="A4020" s="41">
        <v>9178</v>
      </c>
      <c r="B4020" s="42" t="s">
        <v>5118</v>
      </c>
      <c r="C4020" s="42" t="s">
        <v>142</v>
      </c>
    </row>
    <row r="4021" spans="1:3" ht="20.25" customHeight="1">
      <c r="A4021" s="5" t="str">
        <f>"009179"</f>
        <v>009179</v>
      </c>
      <c r="B4021" s="6" t="s">
        <v>5119</v>
      </c>
      <c r="C4021" s="6" t="s">
        <v>5120</v>
      </c>
    </row>
    <row r="4022" spans="1:3" ht="20.25" customHeight="1">
      <c r="A4022" s="5" t="str">
        <f>"009180"</f>
        <v>009180</v>
      </c>
      <c r="B4022" s="6" t="s">
        <v>5121</v>
      </c>
      <c r="C4022" s="6" t="s">
        <v>34</v>
      </c>
    </row>
    <row r="4023" spans="1:3" ht="20.25" customHeight="1">
      <c r="A4023" s="29">
        <v>9184</v>
      </c>
      <c r="B4023" s="40" t="s">
        <v>5122</v>
      </c>
      <c r="C4023" s="40" t="s">
        <v>241</v>
      </c>
    </row>
    <row r="4024" spans="1:3" ht="20.25" customHeight="1">
      <c r="A4024" s="10">
        <v>9188</v>
      </c>
      <c r="B4024" s="11" t="s">
        <v>5123</v>
      </c>
      <c r="C4024" s="11" t="s">
        <v>38</v>
      </c>
    </row>
    <row r="4025" spans="1:3" ht="20.25" customHeight="1">
      <c r="A4025" s="5" t="str">
        <f>"009190"</f>
        <v>009190</v>
      </c>
      <c r="B4025" s="6" t="s">
        <v>5124</v>
      </c>
      <c r="C4025" s="6" t="s">
        <v>343</v>
      </c>
    </row>
    <row r="4026" spans="1:3" ht="20.25" customHeight="1">
      <c r="A4026" s="10">
        <v>9192</v>
      </c>
      <c r="B4026" s="11" t="s">
        <v>5125</v>
      </c>
      <c r="C4026" s="11" t="s">
        <v>34</v>
      </c>
    </row>
    <row r="4027" spans="1:3" ht="20.25" customHeight="1">
      <c r="A4027" s="5" t="str">
        <f>"009195"</f>
        <v>009195</v>
      </c>
      <c r="B4027" s="6" t="s">
        <v>5126</v>
      </c>
      <c r="C4027" s="6" t="s">
        <v>215</v>
      </c>
    </row>
    <row r="4028" spans="1:3" ht="20.25" customHeight="1">
      <c r="A4028" s="10">
        <v>9199</v>
      </c>
      <c r="B4028" s="11" t="s">
        <v>5127</v>
      </c>
      <c r="C4028" s="11" t="s">
        <v>704</v>
      </c>
    </row>
    <row r="4029" spans="1:3" ht="20.25" customHeight="1">
      <c r="A4029" s="5" t="str">
        <f>"009202"</f>
        <v>009202</v>
      </c>
      <c r="B4029" s="6" t="s">
        <v>5128</v>
      </c>
      <c r="C4029" s="6" t="s">
        <v>417</v>
      </c>
    </row>
    <row r="4030" spans="1:3" ht="20.25" customHeight="1">
      <c r="A4030" s="10">
        <v>9203</v>
      </c>
      <c r="B4030" s="11" t="s">
        <v>5129</v>
      </c>
      <c r="C4030" s="11" t="s">
        <v>38</v>
      </c>
    </row>
    <row r="4031" spans="1:3" ht="20.25" customHeight="1">
      <c r="A4031" s="5" t="str">
        <f>"009208"</f>
        <v>009208</v>
      </c>
      <c r="B4031" s="6" t="s">
        <v>5130</v>
      </c>
      <c r="C4031" s="6" t="s">
        <v>10</v>
      </c>
    </row>
    <row r="4032" spans="1:3" ht="20.25" customHeight="1">
      <c r="A4032" s="5" t="str">
        <f>"009209"</f>
        <v>009209</v>
      </c>
      <c r="B4032" s="6" t="s">
        <v>5131</v>
      </c>
      <c r="C4032" s="6" t="s">
        <v>208</v>
      </c>
    </row>
    <row r="4033" spans="1:3" ht="20.25" customHeight="1">
      <c r="A4033" s="28" t="s">
        <v>5132</v>
      </c>
      <c r="B4033" s="28" t="s">
        <v>5133</v>
      </c>
      <c r="C4033" s="28" t="s">
        <v>333</v>
      </c>
    </row>
    <row r="4034" spans="1:3" ht="20.25" customHeight="1">
      <c r="A4034" s="5" t="str">
        <f>"009216"</f>
        <v>009216</v>
      </c>
      <c r="B4034" s="6" t="s">
        <v>5134</v>
      </c>
      <c r="C4034" s="6" t="s">
        <v>36</v>
      </c>
    </row>
    <row r="4035" spans="1:3" ht="20.25" customHeight="1">
      <c r="A4035" s="5" t="str">
        <f>"009217"</f>
        <v>009217</v>
      </c>
      <c r="B4035" s="6" t="s">
        <v>5135</v>
      </c>
      <c r="C4035" s="6" t="s">
        <v>147</v>
      </c>
    </row>
    <row r="4036" spans="1:3" ht="20.25" customHeight="1">
      <c r="A4036" s="15">
        <v>9232</v>
      </c>
      <c r="B4036" s="16" t="s">
        <v>5136</v>
      </c>
      <c r="C4036" s="16" t="s">
        <v>317</v>
      </c>
    </row>
    <row r="4037" spans="1:3" ht="20.25" customHeight="1">
      <c r="A4037" s="5" t="str">
        <f>"009234"</f>
        <v>009234</v>
      </c>
      <c r="B4037" s="6" t="s">
        <v>5137</v>
      </c>
      <c r="C4037" s="6" t="s">
        <v>429</v>
      </c>
    </row>
    <row r="4038" spans="1:3" ht="20.25" customHeight="1">
      <c r="A4038" s="5" t="str">
        <f>"009237"</f>
        <v>009237</v>
      </c>
      <c r="B4038" s="6" t="s">
        <v>5138</v>
      </c>
      <c r="C4038" s="6" t="s">
        <v>38</v>
      </c>
    </row>
    <row r="4039" spans="1:3" ht="20.25" customHeight="1">
      <c r="A4039" s="5" t="str">
        <f>"009241"</f>
        <v>009241</v>
      </c>
      <c r="B4039" s="6" t="s">
        <v>5139</v>
      </c>
      <c r="C4039" s="6" t="s">
        <v>77</v>
      </c>
    </row>
    <row r="4040" spans="1:3" ht="20.25" customHeight="1">
      <c r="A4040" s="10">
        <v>9258</v>
      </c>
      <c r="B4040" s="11" t="s">
        <v>5140</v>
      </c>
      <c r="C4040" s="11" t="s">
        <v>10</v>
      </c>
    </row>
    <row r="4041" spans="1:3" ht="20.25" customHeight="1">
      <c r="A4041" s="5" t="str">
        <f>"009261"</f>
        <v>009261</v>
      </c>
      <c r="B4041" s="6" t="s">
        <v>5141</v>
      </c>
      <c r="C4041" s="6" t="s">
        <v>586</v>
      </c>
    </row>
    <row r="4042" spans="1:3" ht="20.25" customHeight="1">
      <c r="A4042" s="5" t="str">
        <f>"009266"</f>
        <v>009266</v>
      </c>
      <c r="B4042" s="6" t="s">
        <v>5142</v>
      </c>
      <c r="C4042" s="6" t="s">
        <v>10</v>
      </c>
    </row>
    <row r="4043" spans="1:3" ht="20.25" customHeight="1">
      <c r="A4043" s="5" t="str">
        <f>"009277"</f>
        <v>009277</v>
      </c>
      <c r="B4043" s="6" t="s">
        <v>5143</v>
      </c>
      <c r="C4043" s="6" t="s">
        <v>5144</v>
      </c>
    </row>
    <row r="4044" spans="1:3" ht="20.25" customHeight="1">
      <c r="A4044" s="5" t="str">
        <f>"009278"</f>
        <v>009278</v>
      </c>
      <c r="B4044" s="6" t="s">
        <v>5145</v>
      </c>
      <c r="C4044" s="6" t="s">
        <v>384</v>
      </c>
    </row>
    <row r="4045" spans="1:3" ht="20.25" customHeight="1">
      <c r="A4045" s="5" t="str">
        <f>"009288"</f>
        <v>009288</v>
      </c>
      <c r="B4045" s="6" t="s">
        <v>5146</v>
      </c>
      <c r="C4045" s="6" t="s">
        <v>69</v>
      </c>
    </row>
    <row r="4046" spans="1:3" ht="20.25" customHeight="1">
      <c r="A4046" s="5" t="str">
        <f>"009289"</f>
        <v>009289</v>
      </c>
      <c r="B4046" s="11" t="s">
        <v>5147</v>
      </c>
      <c r="C4046" s="6" t="s">
        <v>1873</v>
      </c>
    </row>
    <row r="4047" spans="1:3" ht="20.25" customHeight="1">
      <c r="A4047" s="15">
        <v>9262</v>
      </c>
      <c r="B4047" s="16" t="s">
        <v>5148</v>
      </c>
      <c r="C4047" s="16" t="s">
        <v>40</v>
      </c>
    </row>
    <row r="4048" spans="1:3" ht="20.25" customHeight="1">
      <c r="A4048" s="5" t="str">
        <f>"009297"</f>
        <v>009297</v>
      </c>
      <c r="B4048" s="6" t="s">
        <v>5149</v>
      </c>
      <c r="C4048" s="6" t="s">
        <v>86</v>
      </c>
    </row>
    <row r="4049" spans="1:3" ht="20.25" customHeight="1">
      <c r="A4049" s="5" t="str">
        <f>"009299"</f>
        <v>009299</v>
      </c>
      <c r="B4049" s="6" t="s">
        <v>5150</v>
      </c>
      <c r="C4049" s="6" t="s">
        <v>623</v>
      </c>
    </row>
    <row r="4050" spans="1:3" ht="20.25" customHeight="1">
      <c r="A4050" s="29">
        <v>9311</v>
      </c>
      <c r="B4050" s="35" t="s">
        <v>5151</v>
      </c>
      <c r="C4050" s="35" t="s">
        <v>5152</v>
      </c>
    </row>
    <row r="4051" spans="1:3" ht="20.25" customHeight="1">
      <c r="A4051" s="10">
        <v>9312</v>
      </c>
      <c r="B4051" s="11" t="s">
        <v>5153</v>
      </c>
      <c r="C4051" s="11" t="s">
        <v>10</v>
      </c>
    </row>
    <row r="4052" spans="1:3" ht="20.25" customHeight="1">
      <c r="A4052" s="29">
        <v>9316</v>
      </c>
      <c r="B4052" s="30" t="s">
        <v>5154</v>
      </c>
      <c r="C4052" s="30" t="s">
        <v>40</v>
      </c>
    </row>
    <row r="4053" spans="1:3" ht="20.25" customHeight="1">
      <c r="A4053" s="5" t="str">
        <f>"009317"</f>
        <v>009317</v>
      </c>
      <c r="B4053" s="6" t="s">
        <v>5155</v>
      </c>
      <c r="C4053" s="6" t="s">
        <v>31</v>
      </c>
    </row>
    <row r="4054" spans="1:3" ht="20.25" customHeight="1">
      <c r="A4054" s="5" t="str">
        <f>"009319"</f>
        <v>009319</v>
      </c>
      <c r="B4054" s="6" t="s">
        <v>5156</v>
      </c>
      <c r="C4054" s="6" t="s">
        <v>8</v>
      </c>
    </row>
    <row r="4055" spans="1:3" ht="20.25" customHeight="1">
      <c r="A4055" s="5" t="str">
        <f>"009321"</f>
        <v>009321</v>
      </c>
      <c r="B4055" s="6" t="s">
        <v>5157</v>
      </c>
      <c r="C4055" s="6" t="s">
        <v>412</v>
      </c>
    </row>
    <row r="4056" spans="1:3" ht="20.25" customHeight="1">
      <c r="A4056" s="5" t="str">
        <f>"009329"</f>
        <v>009329</v>
      </c>
      <c r="B4056" s="6" t="s">
        <v>5158</v>
      </c>
      <c r="C4056" s="6" t="s">
        <v>38</v>
      </c>
    </row>
    <row r="4057" spans="1:3" ht="20.25" customHeight="1">
      <c r="A4057" s="10">
        <v>9331</v>
      </c>
      <c r="B4057" s="11" t="s">
        <v>5159</v>
      </c>
      <c r="C4057" s="11" t="s">
        <v>217</v>
      </c>
    </row>
    <row r="4058" spans="1:3" ht="20.25" customHeight="1">
      <c r="A4058" s="5" t="str">
        <f>"009338"</f>
        <v>009338</v>
      </c>
      <c r="B4058" s="6" t="s">
        <v>5160</v>
      </c>
      <c r="C4058" s="6" t="s">
        <v>161</v>
      </c>
    </row>
    <row r="4059" spans="1:3" ht="20.25" customHeight="1">
      <c r="A4059" s="10">
        <v>9357</v>
      </c>
      <c r="B4059" s="11" t="s">
        <v>5161</v>
      </c>
      <c r="C4059" s="11" t="s">
        <v>181</v>
      </c>
    </row>
    <row r="4060" spans="1:3" ht="20.25" customHeight="1">
      <c r="A4060" s="5" t="str">
        <f>"009361"</f>
        <v>009361</v>
      </c>
      <c r="B4060" s="6" t="s">
        <v>5162</v>
      </c>
      <c r="C4060" s="6" t="s">
        <v>142</v>
      </c>
    </row>
    <row r="4061" spans="1:3" ht="20.25" customHeight="1">
      <c r="A4061" s="5" t="str">
        <f>"009363"</f>
        <v>009363</v>
      </c>
      <c r="B4061" s="6" t="s">
        <v>5163</v>
      </c>
      <c r="C4061" s="6" t="s">
        <v>321</v>
      </c>
    </row>
    <row r="4062" spans="1:3" ht="20.25" customHeight="1">
      <c r="A4062" s="108" t="s">
        <v>5164</v>
      </c>
      <c r="B4062" s="11" t="s">
        <v>5165</v>
      </c>
      <c r="C4062" s="11" t="s">
        <v>1190</v>
      </c>
    </row>
    <row r="4063" spans="1:3" ht="20.25" customHeight="1">
      <c r="A4063" s="5" t="str">
        <f>"009366"</f>
        <v>009366</v>
      </c>
      <c r="B4063" s="6" t="s">
        <v>5166</v>
      </c>
      <c r="C4063" s="6" t="s">
        <v>38</v>
      </c>
    </row>
    <row r="4064" spans="1:3" ht="20.25" customHeight="1">
      <c r="A4064" s="28" t="s">
        <v>5167</v>
      </c>
      <c r="B4064" s="28" t="s">
        <v>5168</v>
      </c>
      <c r="C4064" s="28" t="s">
        <v>5169</v>
      </c>
    </row>
    <row r="4065" spans="1:3" ht="20.25" customHeight="1">
      <c r="A4065" s="28" t="s">
        <v>5170</v>
      </c>
      <c r="B4065" s="28" t="s">
        <v>5171</v>
      </c>
      <c r="C4065" s="28" t="s">
        <v>399</v>
      </c>
    </row>
    <row r="4066" spans="1:3" ht="20.25" customHeight="1">
      <c r="A4066" s="10">
        <v>9377</v>
      </c>
      <c r="B4066" s="11" t="s">
        <v>5172</v>
      </c>
      <c r="C4066" s="11" t="s">
        <v>161</v>
      </c>
    </row>
    <row r="4067" spans="1:3" ht="20.25" customHeight="1">
      <c r="A4067" s="5" t="str">
        <f>"009386"</f>
        <v>009386</v>
      </c>
      <c r="B4067" s="6" t="s">
        <v>5173</v>
      </c>
      <c r="C4067" s="6" t="s">
        <v>31</v>
      </c>
    </row>
    <row r="4068" spans="1:3" ht="20.25" customHeight="1">
      <c r="A4068" s="5" t="str">
        <f>"009389"</f>
        <v>009389</v>
      </c>
      <c r="B4068" s="6" t="s">
        <v>5174</v>
      </c>
      <c r="C4068" s="6" t="s">
        <v>38</v>
      </c>
    </row>
    <row r="4069" spans="1:3" ht="20.25" customHeight="1">
      <c r="A4069" s="28" t="s">
        <v>5175</v>
      </c>
      <c r="B4069" s="28" t="s">
        <v>5176</v>
      </c>
      <c r="C4069" s="28" t="s">
        <v>38</v>
      </c>
    </row>
    <row r="4070" spans="1:3" ht="20.25" customHeight="1">
      <c r="A4070" s="10">
        <v>9395</v>
      </c>
      <c r="B4070" s="16" t="s">
        <v>5177</v>
      </c>
      <c r="C4070" s="11" t="s">
        <v>20</v>
      </c>
    </row>
    <row r="4071" spans="1:3" ht="20.25" customHeight="1">
      <c r="A4071" s="10">
        <v>9398</v>
      </c>
      <c r="B4071" s="11" t="s">
        <v>5178</v>
      </c>
      <c r="C4071" s="11" t="s">
        <v>429</v>
      </c>
    </row>
    <row r="4072" spans="1:3" ht="20.25" customHeight="1">
      <c r="A4072" s="28" t="s">
        <v>5179</v>
      </c>
      <c r="B4072" s="28" t="s">
        <v>5180</v>
      </c>
      <c r="C4072" s="28" t="s">
        <v>232</v>
      </c>
    </row>
    <row r="4073" spans="1:3" ht="20.25" customHeight="1">
      <c r="A4073" s="5" t="str">
        <f>"009444"</f>
        <v>009444</v>
      </c>
      <c r="B4073" s="6" t="s">
        <v>5181</v>
      </c>
      <c r="C4073" s="6" t="s">
        <v>94</v>
      </c>
    </row>
    <row r="4074" spans="1:3" ht="20.25" customHeight="1">
      <c r="A4074" s="5" t="str">
        <f>"009451"</f>
        <v>009451</v>
      </c>
      <c r="B4074" s="6" t="s">
        <v>5182</v>
      </c>
      <c r="C4074" s="6" t="s">
        <v>31</v>
      </c>
    </row>
    <row r="4075" spans="1:3" ht="20.25" customHeight="1">
      <c r="A4075" s="5" t="str">
        <f>"009456"</f>
        <v>009456</v>
      </c>
      <c r="B4075" s="6" t="s">
        <v>5183</v>
      </c>
      <c r="C4075" s="6" t="s">
        <v>8</v>
      </c>
    </row>
    <row r="4076" spans="1:3" ht="20.25" customHeight="1">
      <c r="A4076" s="58">
        <v>9458</v>
      </c>
      <c r="B4076" s="35" t="s">
        <v>5184</v>
      </c>
      <c r="C4076" s="35" t="s">
        <v>10</v>
      </c>
    </row>
    <row r="4077" spans="1:3" ht="20.25" customHeight="1">
      <c r="A4077" s="5" t="str">
        <f>"009463"</f>
        <v>009463</v>
      </c>
      <c r="B4077" s="6" t="s">
        <v>5185</v>
      </c>
      <c r="C4077" s="6" t="s">
        <v>568</v>
      </c>
    </row>
    <row r="4078" spans="1:3" ht="20.25" customHeight="1">
      <c r="A4078" s="5" t="str">
        <f>"009486"</f>
        <v>009486</v>
      </c>
      <c r="B4078" s="6" t="s">
        <v>5186</v>
      </c>
      <c r="C4078" s="6" t="s">
        <v>10</v>
      </c>
    </row>
    <row r="4079" spans="1:3" ht="20.25" customHeight="1">
      <c r="A4079" s="5" t="str">
        <f>"009499"</f>
        <v>009499</v>
      </c>
      <c r="B4079" s="6" t="s">
        <v>5187</v>
      </c>
      <c r="C4079" s="6" t="s">
        <v>16</v>
      </c>
    </row>
    <row r="4080" spans="1:3" ht="20.25" customHeight="1">
      <c r="A4080" s="5" t="str">
        <f>"009500"</f>
        <v>009500</v>
      </c>
      <c r="B4080" s="6" t="s">
        <v>5188</v>
      </c>
      <c r="C4080" s="6" t="s">
        <v>72</v>
      </c>
    </row>
    <row r="4081" spans="1:3" ht="20.25" customHeight="1">
      <c r="A4081" s="28" t="s">
        <v>5189</v>
      </c>
      <c r="B4081" s="28" t="s">
        <v>5190</v>
      </c>
      <c r="C4081" s="28" t="s">
        <v>14</v>
      </c>
    </row>
    <row r="4082" spans="1:3" ht="20.25" customHeight="1">
      <c r="A4082" s="15">
        <v>9507</v>
      </c>
      <c r="B4082" s="16" t="s">
        <v>5191</v>
      </c>
      <c r="C4082" s="16" t="s">
        <v>10</v>
      </c>
    </row>
    <row r="4083" spans="1:3" ht="20.25" customHeight="1">
      <c r="A4083" s="5" t="str">
        <f>"009508"</f>
        <v>009508</v>
      </c>
      <c r="B4083" s="6" t="s">
        <v>5192</v>
      </c>
      <c r="C4083" s="6" t="s">
        <v>10</v>
      </c>
    </row>
    <row r="4084" spans="1:3" ht="20.25" customHeight="1">
      <c r="A4084" s="5" t="str">
        <f>"009516"</f>
        <v>009516</v>
      </c>
      <c r="B4084" s="6" t="s">
        <v>5193</v>
      </c>
      <c r="C4084" s="6" t="s">
        <v>31</v>
      </c>
    </row>
    <row r="4085" spans="1:3" ht="20.25" customHeight="1">
      <c r="A4085" s="5" t="str">
        <f>"009517"</f>
        <v>009517</v>
      </c>
      <c r="B4085" s="6" t="s">
        <v>5194</v>
      </c>
      <c r="C4085" s="6" t="s">
        <v>3327</v>
      </c>
    </row>
    <row r="4086" spans="1:3" ht="20.25" customHeight="1">
      <c r="A4086" s="5" t="str">
        <f>"009539"</f>
        <v>009539</v>
      </c>
      <c r="B4086" s="6" t="s">
        <v>5195</v>
      </c>
      <c r="C4086" s="6" t="s">
        <v>139</v>
      </c>
    </row>
    <row r="4087" spans="1:3" ht="20.25" customHeight="1">
      <c r="A4087" s="5" t="str">
        <f>"009540"</f>
        <v>009540</v>
      </c>
      <c r="B4087" s="6" t="s">
        <v>5196</v>
      </c>
      <c r="C4087" s="6" t="s">
        <v>317</v>
      </c>
    </row>
    <row r="4088" spans="1:3" ht="20.25" customHeight="1">
      <c r="A4088" s="28" t="s">
        <v>5197</v>
      </c>
      <c r="B4088" s="28" t="s">
        <v>5198</v>
      </c>
      <c r="C4088" s="28" t="s">
        <v>494</v>
      </c>
    </row>
    <row r="4089" spans="1:3" ht="20.25" customHeight="1">
      <c r="A4089" s="5" t="str">
        <f>"009550"</f>
        <v>009550</v>
      </c>
      <c r="B4089" s="16" t="s">
        <v>5199</v>
      </c>
      <c r="C4089" s="6" t="s">
        <v>147</v>
      </c>
    </row>
    <row r="4090" spans="1:3" ht="20.25" customHeight="1">
      <c r="A4090" s="15">
        <v>9556</v>
      </c>
      <c r="B4090" s="16" t="s">
        <v>5200</v>
      </c>
      <c r="C4090" s="16" t="s">
        <v>309</v>
      </c>
    </row>
    <row r="4091" spans="1:3" ht="20.25" customHeight="1">
      <c r="A4091" s="28" t="s">
        <v>5201</v>
      </c>
      <c r="B4091" s="28" t="s">
        <v>5202</v>
      </c>
      <c r="C4091" s="28" t="s">
        <v>94</v>
      </c>
    </row>
    <row r="4092" spans="1:3" ht="20.25" customHeight="1">
      <c r="A4092" s="5" t="str">
        <f>"009565"</f>
        <v>009565</v>
      </c>
      <c r="B4092" s="6" t="s">
        <v>5203</v>
      </c>
      <c r="C4092" s="6" t="s">
        <v>665</v>
      </c>
    </row>
    <row r="4093" spans="1:3" ht="20.25" customHeight="1">
      <c r="A4093" s="10">
        <v>9566</v>
      </c>
      <c r="B4093" s="11" t="s">
        <v>5204</v>
      </c>
      <c r="C4093" s="11" t="s">
        <v>40</v>
      </c>
    </row>
    <row r="4094" spans="1:3" ht="20.25" customHeight="1">
      <c r="A4094" s="5" t="str">
        <f>"009567"</f>
        <v>009567</v>
      </c>
      <c r="B4094" s="6" t="s">
        <v>5205</v>
      </c>
      <c r="C4094" s="6" t="s">
        <v>1558</v>
      </c>
    </row>
    <row r="4095" spans="1:3" ht="20.25" customHeight="1">
      <c r="A4095" s="15">
        <v>9568</v>
      </c>
      <c r="B4095" s="16" t="s">
        <v>5206</v>
      </c>
      <c r="C4095" s="16" t="s">
        <v>8</v>
      </c>
    </row>
    <row r="4096" spans="1:3" ht="20.25" customHeight="1">
      <c r="A4096" s="5" t="str">
        <f>"009569"</f>
        <v>009569</v>
      </c>
      <c r="B4096" s="6" t="s">
        <v>5207</v>
      </c>
      <c r="C4096" s="6" t="s">
        <v>169</v>
      </c>
    </row>
    <row r="4097" spans="1:3" ht="20.25" customHeight="1">
      <c r="A4097" s="5" t="str">
        <f>"009573"</f>
        <v>009573</v>
      </c>
      <c r="B4097" s="6" t="s">
        <v>5208</v>
      </c>
      <c r="C4097" s="6" t="s">
        <v>1459</v>
      </c>
    </row>
    <row r="4098" spans="1:3" ht="20.25" customHeight="1">
      <c r="A4098" s="5" t="str">
        <f>"009577"</f>
        <v>009577</v>
      </c>
      <c r="B4098" s="6" t="s">
        <v>5209</v>
      </c>
      <c r="C4098" s="6" t="s">
        <v>31</v>
      </c>
    </row>
    <row r="4099" spans="1:3" ht="20.25" customHeight="1">
      <c r="A4099" s="28" t="s">
        <v>5210</v>
      </c>
      <c r="B4099" s="28" t="s">
        <v>5211</v>
      </c>
      <c r="C4099" s="28" t="s">
        <v>147</v>
      </c>
    </row>
    <row r="4100" spans="1:3" ht="20.25" customHeight="1">
      <c r="A4100" s="5" t="str">
        <f>"009586"</f>
        <v>009586</v>
      </c>
      <c r="B4100" s="6" t="s">
        <v>5212</v>
      </c>
      <c r="C4100" s="6" t="s">
        <v>1459</v>
      </c>
    </row>
    <row r="4101" spans="1:3" ht="20.25" customHeight="1">
      <c r="A4101" s="5" t="str">
        <f>"009589"</f>
        <v>009589</v>
      </c>
      <c r="B4101" s="6" t="s">
        <v>5213</v>
      </c>
      <c r="C4101" s="6" t="s">
        <v>786</v>
      </c>
    </row>
    <row r="4102" spans="1:3" ht="20.25" customHeight="1">
      <c r="A4102" s="5" t="str">
        <f>"009591"</f>
        <v>009591</v>
      </c>
      <c r="B4102" s="6" t="s">
        <v>5214</v>
      </c>
      <c r="C4102" s="6" t="s">
        <v>317</v>
      </c>
    </row>
    <row r="4103" spans="1:3" ht="20.25" customHeight="1">
      <c r="A4103" s="5" t="str">
        <f>"009593"</f>
        <v>009593</v>
      </c>
      <c r="B4103" s="6" t="s">
        <v>5215</v>
      </c>
      <c r="C4103" s="6" t="s">
        <v>412</v>
      </c>
    </row>
    <row r="4104" spans="1:3" ht="20.25" customHeight="1">
      <c r="A4104" s="5" t="str">
        <f>"009595"</f>
        <v>009595</v>
      </c>
      <c r="B4104" s="6" t="s">
        <v>5216</v>
      </c>
      <c r="C4104" s="6" t="s">
        <v>333</v>
      </c>
    </row>
    <row r="4105" spans="1:3" ht="20.25" customHeight="1">
      <c r="A4105" s="28" t="s">
        <v>5217</v>
      </c>
      <c r="B4105" s="28" t="s">
        <v>5218</v>
      </c>
      <c r="C4105" s="28" t="s">
        <v>187</v>
      </c>
    </row>
    <row r="4106" spans="1:3" ht="20.25" customHeight="1">
      <c r="A4106" s="5" t="str">
        <f>"009598"</f>
        <v>009598</v>
      </c>
      <c r="B4106" s="6" t="s">
        <v>5219</v>
      </c>
      <c r="C4106" s="6" t="s">
        <v>45</v>
      </c>
    </row>
    <row r="4107" spans="1:3" ht="20.25" customHeight="1">
      <c r="A4107" s="5" t="str">
        <f>"009600"</f>
        <v>009600</v>
      </c>
      <c r="B4107" s="6" t="s">
        <v>5220</v>
      </c>
      <c r="C4107" s="6" t="s">
        <v>8</v>
      </c>
    </row>
    <row r="4108" spans="1:3" ht="20.25" customHeight="1">
      <c r="A4108" s="31">
        <v>9607</v>
      </c>
      <c r="B4108" s="101" t="s">
        <v>5221</v>
      </c>
      <c r="C4108" s="62" t="s">
        <v>1558</v>
      </c>
    </row>
    <row r="4109" spans="1:3" ht="20.25" customHeight="1">
      <c r="A4109" s="5" t="str">
        <f>"009610"</f>
        <v>009610</v>
      </c>
      <c r="B4109" s="6" t="s">
        <v>5222</v>
      </c>
      <c r="C4109" s="6" t="s">
        <v>815</v>
      </c>
    </row>
    <row r="4110" spans="1:3" ht="20.25" customHeight="1">
      <c r="A4110" s="5" t="str">
        <f>"009616"</f>
        <v>009616</v>
      </c>
      <c r="B4110" s="6" t="s">
        <v>5223</v>
      </c>
      <c r="C4110" s="6" t="s">
        <v>185</v>
      </c>
    </row>
    <row r="4111" spans="1:3" ht="20.25" customHeight="1">
      <c r="A4111" s="5" t="str">
        <f>"009617"</f>
        <v>009617</v>
      </c>
      <c r="B4111" s="6" t="s">
        <v>5224</v>
      </c>
      <c r="C4111" s="6" t="s">
        <v>45</v>
      </c>
    </row>
    <row r="4112" spans="1:3" ht="20.25" customHeight="1">
      <c r="A4112" s="5" t="str">
        <f>"009619"</f>
        <v>009619</v>
      </c>
      <c r="B4112" s="6" t="s">
        <v>5225</v>
      </c>
      <c r="C4112" s="6" t="s">
        <v>784</v>
      </c>
    </row>
    <row r="4113" spans="1:3" ht="20.25" customHeight="1">
      <c r="A4113" s="10">
        <v>9622</v>
      </c>
      <c r="B4113" s="11" t="s">
        <v>5226</v>
      </c>
      <c r="C4113" s="11" t="s">
        <v>311</v>
      </c>
    </row>
    <row r="4114" spans="1:3" ht="20.25" customHeight="1">
      <c r="A4114" s="28" t="s">
        <v>5227</v>
      </c>
      <c r="B4114" s="28" t="s">
        <v>5228</v>
      </c>
      <c r="C4114" s="28" t="s">
        <v>161</v>
      </c>
    </row>
    <row r="4115" spans="1:3" ht="20.25" customHeight="1">
      <c r="A4115" s="5" t="str">
        <f>"009625"</f>
        <v>009625</v>
      </c>
      <c r="B4115" s="6" t="s">
        <v>5229</v>
      </c>
      <c r="C4115" s="6" t="s">
        <v>121</v>
      </c>
    </row>
    <row r="4116" spans="1:3" ht="20.25" customHeight="1">
      <c r="A4116" s="39" t="s">
        <v>5230</v>
      </c>
      <c r="B4116" s="39" t="s">
        <v>5231</v>
      </c>
      <c r="C4116" s="39" t="s">
        <v>217</v>
      </c>
    </row>
    <row r="4117" spans="1:3" ht="20.25" customHeight="1">
      <c r="A4117" s="5" t="str">
        <f>"009651"</f>
        <v>009651</v>
      </c>
      <c r="B4117" s="6" t="s">
        <v>5232</v>
      </c>
      <c r="C4117" s="6" t="s">
        <v>2186</v>
      </c>
    </row>
    <row r="4118" spans="1:3" ht="20.25" customHeight="1">
      <c r="A4118" s="15">
        <v>9655</v>
      </c>
      <c r="B4118" s="16" t="s">
        <v>5233</v>
      </c>
      <c r="C4118" s="16" t="s">
        <v>48</v>
      </c>
    </row>
    <row r="4119" spans="1:3" ht="20.25" customHeight="1">
      <c r="A4119" s="5" t="str">
        <f>"009658"</f>
        <v>009658</v>
      </c>
      <c r="B4119" s="6" t="s">
        <v>5234</v>
      </c>
      <c r="C4119" s="6" t="s">
        <v>1009</v>
      </c>
    </row>
    <row r="4120" spans="1:3" ht="20.25" customHeight="1">
      <c r="A4120" s="39" t="s">
        <v>5235</v>
      </c>
      <c r="B4120" s="39" t="s">
        <v>5236</v>
      </c>
      <c r="C4120" s="39" t="s">
        <v>415</v>
      </c>
    </row>
    <row r="4121" spans="1:3" ht="20.25" customHeight="1">
      <c r="A4121" s="5" t="str">
        <f>"009666"</f>
        <v>009666</v>
      </c>
      <c r="B4121" s="6" t="s">
        <v>5237</v>
      </c>
      <c r="C4121" s="6" t="s">
        <v>1922</v>
      </c>
    </row>
    <row r="4122" spans="1:3" ht="20.25" customHeight="1">
      <c r="A4122" s="5" t="str">
        <f>"009667"</f>
        <v>009667</v>
      </c>
      <c r="B4122" s="6" t="s">
        <v>5238</v>
      </c>
      <c r="C4122" s="6" t="s">
        <v>204</v>
      </c>
    </row>
    <row r="4123" spans="1:3" ht="20.25" customHeight="1">
      <c r="A4123" s="10">
        <v>9669</v>
      </c>
      <c r="B4123" s="11" t="s">
        <v>5239</v>
      </c>
      <c r="C4123" s="11" t="s">
        <v>8</v>
      </c>
    </row>
    <row r="4124" spans="1:3" ht="20.25" customHeight="1">
      <c r="A4124" s="28" t="s">
        <v>5240</v>
      </c>
      <c r="B4124" s="11" t="s">
        <v>5241</v>
      </c>
      <c r="C4124" s="28" t="s">
        <v>5242</v>
      </c>
    </row>
    <row r="4125" spans="1:3" ht="20.25" customHeight="1">
      <c r="A4125" s="5" t="str">
        <f>"009677"</f>
        <v>009677</v>
      </c>
      <c r="B4125" s="6" t="s">
        <v>5243</v>
      </c>
      <c r="C4125" s="6" t="s">
        <v>5015</v>
      </c>
    </row>
    <row r="4126" spans="1:3" ht="20.25" customHeight="1">
      <c r="A4126" s="10">
        <v>9678</v>
      </c>
      <c r="B4126" s="11" t="s">
        <v>5244</v>
      </c>
      <c r="C4126" s="42" t="s">
        <v>1646</v>
      </c>
    </row>
    <row r="4127" spans="1:3" ht="20.25" customHeight="1">
      <c r="A4127" s="5" t="str">
        <f>"009688"</f>
        <v>009688</v>
      </c>
      <c r="B4127" s="6" t="s">
        <v>5245</v>
      </c>
      <c r="C4127" s="6" t="s">
        <v>10</v>
      </c>
    </row>
    <row r="4128" spans="1:3" ht="20.25" customHeight="1">
      <c r="A4128" s="10">
        <v>9691</v>
      </c>
      <c r="B4128" s="11" t="s">
        <v>5246</v>
      </c>
      <c r="C4128" s="11" t="s">
        <v>147</v>
      </c>
    </row>
    <row r="4129" spans="1:3" ht="20.25" customHeight="1">
      <c r="A4129" s="5" t="str">
        <f>"009695"</f>
        <v>009695</v>
      </c>
      <c r="B4129" s="6" t="s">
        <v>5247</v>
      </c>
      <c r="C4129" s="6" t="s">
        <v>2186</v>
      </c>
    </row>
    <row r="4130" spans="1:3" ht="20.25" customHeight="1">
      <c r="A4130" s="28" t="s">
        <v>5248</v>
      </c>
      <c r="B4130" s="28" t="s">
        <v>5249</v>
      </c>
      <c r="C4130" s="28" t="s">
        <v>48</v>
      </c>
    </row>
    <row r="4131" spans="1:3" ht="20.25" customHeight="1">
      <c r="A4131" s="10">
        <v>9698</v>
      </c>
      <c r="B4131" s="11" t="s">
        <v>5250</v>
      </c>
      <c r="C4131" s="11" t="s">
        <v>18</v>
      </c>
    </row>
    <row r="4132" spans="1:3" ht="20.25" customHeight="1">
      <c r="A4132" s="5" t="str">
        <f>"009699"</f>
        <v>009699</v>
      </c>
      <c r="B4132" s="6" t="s">
        <v>5251</v>
      </c>
      <c r="C4132" s="6" t="s">
        <v>14</v>
      </c>
    </row>
    <row r="4133" spans="1:3" ht="20.25" customHeight="1">
      <c r="A4133" s="29">
        <v>9701</v>
      </c>
      <c r="B4133" s="30" t="s">
        <v>5252</v>
      </c>
      <c r="C4133" s="30" t="s">
        <v>285</v>
      </c>
    </row>
    <row r="4134" spans="1:3" ht="20.25" customHeight="1">
      <c r="A4134" s="10">
        <v>9703</v>
      </c>
      <c r="B4134" s="16" t="s">
        <v>5253</v>
      </c>
      <c r="C4134" s="11" t="s">
        <v>321</v>
      </c>
    </row>
    <row r="4135" spans="1:3" ht="20.25" customHeight="1">
      <c r="A4135" s="10">
        <v>9708</v>
      </c>
      <c r="B4135" s="2" t="s">
        <v>5254</v>
      </c>
      <c r="C4135" s="102" t="s">
        <v>10</v>
      </c>
    </row>
    <row r="4136" spans="1:3" ht="20.25" customHeight="1">
      <c r="A4136" s="28" t="s">
        <v>5255</v>
      </c>
      <c r="B4136" s="28" t="s">
        <v>5256</v>
      </c>
      <c r="C4136" s="28" t="s">
        <v>317</v>
      </c>
    </row>
    <row r="4137" spans="1:3" ht="20.25" customHeight="1">
      <c r="A4137" s="5" t="str">
        <f>"009711"</f>
        <v>009711</v>
      </c>
      <c r="B4137" s="6" t="s">
        <v>5257</v>
      </c>
      <c r="C4137" s="6" t="s">
        <v>208</v>
      </c>
    </row>
    <row r="4138" spans="1:3" ht="20.25" customHeight="1">
      <c r="A4138" s="5" t="str">
        <f>"009712"</f>
        <v>009712</v>
      </c>
      <c r="B4138" s="6" t="s">
        <v>5258</v>
      </c>
      <c r="C4138" s="6" t="s">
        <v>4389</v>
      </c>
    </row>
    <row r="4139" spans="1:3" ht="20.25" customHeight="1">
      <c r="A4139" s="5" t="str">
        <f>"009720"</f>
        <v>009720</v>
      </c>
      <c r="B4139" s="6" t="s">
        <v>5259</v>
      </c>
      <c r="C4139" s="6" t="s">
        <v>704</v>
      </c>
    </row>
    <row r="4140" spans="1:3" ht="20.25" customHeight="1">
      <c r="A4140" s="5" t="str">
        <f>"009722"</f>
        <v>009722</v>
      </c>
      <c r="B4140" s="6" t="s">
        <v>5260</v>
      </c>
      <c r="C4140" s="6" t="s">
        <v>31</v>
      </c>
    </row>
    <row r="4141" spans="1:3" ht="20.25" customHeight="1">
      <c r="A4141" s="5" t="str">
        <f>"009727"</f>
        <v>009727</v>
      </c>
      <c r="B4141" s="6" t="s">
        <v>5261</v>
      </c>
      <c r="C4141" s="6" t="s">
        <v>238</v>
      </c>
    </row>
    <row r="4142" spans="1:3" ht="20.25" customHeight="1">
      <c r="A4142" s="5" t="str">
        <f>"009728"</f>
        <v>009728</v>
      </c>
      <c r="B4142" s="6" t="s">
        <v>5262</v>
      </c>
      <c r="C4142" s="6" t="s">
        <v>94</v>
      </c>
    </row>
    <row r="4143" spans="1:3" ht="20.25" customHeight="1">
      <c r="A4143" s="113" t="s">
        <v>5263</v>
      </c>
      <c r="B4143" s="19" t="s">
        <v>5264</v>
      </c>
      <c r="C4143" s="19" t="s">
        <v>14</v>
      </c>
    </row>
    <row r="4144" spans="1:3" ht="20.25" customHeight="1">
      <c r="A4144" s="5" t="str">
        <f>"009731"</f>
        <v>009731</v>
      </c>
      <c r="B4144" s="6" t="s">
        <v>5265</v>
      </c>
      <c r="C4144" s="6" t="s">
        <v>204</v>
      </c>
    </row>
    <row r="4145" spans="1:3" ht="20.25" customHeight="1">
      <c r="A4145" s="5" t="str">
        <f>"009737"</f>
        <v>009737</v>
      </c>
      <c r="B4145" s="6" t="s">
        <v>5266</v>
      </c>
      <c r="C4145" s="6" t="s">
        <v>8</v>
      </c>
    </row>
    <row r="4146" spans="1:3" ht="20.25" customHeight="1">
      <c r="A4146" s="5" t="str">
        <f>"009739"</f>
        <v>009739</v>
      </c>
      <c r="B4146" s="6" t="s">
        <v>5267</v>
      </c>
      <c r="C4146" s="6" t="s">
        <v>1456</v>
      </c>
    </row>
    <row r="4147" spans="1:3" ht="20.25" customHeight="1">
      <c r="A4147" s="5" t="str">
        <f>"009751"</f>
        <v>009751</v>
      </c>
      <c r="B4147" s="6" t="s">
        <v>5268</v>
      </c>
      <c r="C4147" s="6" t="s">
        <v>1459</v>
      </c>
    </row>
    <row r="4148" spans="1:3" ht="20.25" customHeight="1">
      <c r="A4148" s="28" t="s">
        <v>5269</v>
      </c>
      <c r="B4148" s="28" t="s">
        <v>5270</v>
      </c>
      <c r="C4148" s="28" t="s">
        <v>412</v>
      </c>
    </row>
    <row r="4149" spans="1:3" ht="20.25" customHeight="1">
      <c r="A4149" s="28" t="s">
        <v>5271</v>
      </c>
      <c r="B4149" s="28" t="s">
        <v>5272</v>
      </c>
      <c r="C4149" s="28" t="s">
        <v>287</v>
      </c>
    </row>
    <row r="4150" spans="1:3" ht="20.25" customHeight="1">
      <c r="A4150" s="5" t="str">
        <f>"009767"</f>
        <v>009767</v>
      </c>
      <c r="B4150" s="6" t="s">
        <v>5273</v>
      </c>
      <c r="C4150" s="6" t="s">
        <v>8</v>
      </c>
    </row>
    <row r="4151" spans="1:3" ht="20.25" customHeight="1">
      <c r="A4151" s="5" t="str">
        <f>"009768"</f>
        <v>009768</v>
      </c>
      <c r="B4151" s="6" t="s">
        <v>5274</v>
      </c>
      <c r="C4151" s="6" t="s">
        <v>2528</v>
      </c>
    </row>
    <row r="4152" spans="1:3" ht="20.25" customHeight="1">
      <c r="A4152" s="5" t="str">
        <f>"009770"</f>
        <v>009770</v>
      </c>
      <c r="B4152" s="6" t="s">
        <v>5275</v>
      </c>
      <c r="C4152" s="6" t="s">
        <v>412</v>
      </c>
    </row>
    <row r="4153" spans="1:3" ht="20.25" customHeight="1">
      <c r="A4153" s="18">
        <v>9772</v>
      </c>
      <c r="B4153" s="19" t="s">
        <v>5276</v>
      </c>
      <c r="C4153" s="19" t="s">
        <v>10</v>
      </c>
    </row>
    <row r="4154" spans="1:3" ht="20.25" customHeight="1">
      <c r="A4154" s="5" t="str">
        <f>"009777"</f>
        <v>009777</v>
      </c>
      <c r="B4154" s="6" t="s">
        <v>5277</v>
      </c>
      <c r="C4154" s="6" t="s">
        <v>1107</v>
      </c>
    </row>
    <row r="4155" spans="1:3" ht="20.25" customHeight="1">
      <c r="A4155" s="5" t="str">
        <f>"009778"</f>
        <v>009778</v>
      </c>
      <c r="B4155" s="6" t="s">
        <v>5278</v>
      </c>
      <c r="C4155" s="6" t="s">
        <v>161</v>
      </c>
    </row>
    <row r="4156" spans="1:3" ht="20.25" customHeight="1">
      <c r="A4156" s="5" t="str">
        <f>"009779"</f>
        <v>009779</v>
      </c>
      <c r="B4156" s="6" t="s">
        <v>5279</v>
      </c>
      <c r="C4156" s="6" t="s">
        <v>48</v>
      </c>
    </row>
    <row r="4157" spans="1:3" ht="20.25" customHeight="1">
      <c r="A4157" s="108" t="s">
        <v>5280</v>
      </c>
      <c r="B4157" s="11" t="s">
        <v>5281</v>
      </c>
      <c r="C4157" s="11" t="s">
        <v>31</v>
      </c>
    </row>
    <row r="4158" spans="1:3" ht="20.25" customHeight="1">
      <c r="A4158" s="10">
        <v>9793</v>
      </c>
      <c r="B4158" s="11" t="s">
        <v>5282</v>
      </c>
      <c r="C4158" s="11" t="s">
        <v>94</v>
      </c>
    </row>
    <row r="4159" spans="1:3" ht="20.25" customHeight="1">
      <c r="A4159" s="28" t="s">
        <v>5283</v>
      </c>
      <c r="B4159" s="28" t="s">
        <v>5284</v>
      </c>
      <c r="C4159" s="28" t="s">
        <v>91</v>
      </c>
    </row>
    <row r="4160" spans="1:3" ht="20.25" customHeight="1">
      <c r="A4160" s="28" t="s">
        <v>5285</v>
      </c>
      <c r="B4160" s="28" t="s">
        <v>5286</v>
      </c>
      <c r="C4160" s="28" t="s">
        <v>725</v>
      </c>
    </row>
    <row r="4161" spans="1:3" ht="20.25" customHeight="1">
      <c r="A4161" s="28" t="s">
        <v>5287</v>
      </c>
      <c r="B4161" s="28" t="s">
        <v>5288</v>
      </c>
      <c r="C4161" s="28" t="s">
        <v>5289</v>
      </c>
    </row>
    <row r="4162" spans="1:3" ht="20.25" customHeight="1">
      <c r="A4162" s="28" t="s">
        <v>5290</v>
      </c>
      <c r="B4162" s="28" t="s">
        <v>5291</v>
      </c>
      <c r="C4162" s="28" t="s">
        <v>293</v>
      </c>
    </row>
    <row r="4163" spans="1:3" ht="20.25" customHeight="1">
      <c r="A4163" s="10">
        <v>9808</v>
      </c>
      <c r="B4163" s="11" t="s">
        <v>5292</v>
      </c>
      <c r="C4163" s="11" t="s">
        <v>147</v>
      </c>
    </row>
    <row r="4164" spans="1:3" ht="20.25" customHeight="1">
      <c r="A4164" s="5" t="str">
        <f>"009811"</f>
        <v>009811</v>
      </c>
      <c r="B4164" s="6" t="s">
        <v>5293</v>
      </c>
      <c r="C4164" s="6" t="s">
        <v>10</v>
      </c>
    </row>
    <row r="4165" spans="1:3" ht="20.25" customHeight="1">
      <c r="A4165" s="28" t="s">
        <v>5294</v>
      </c>
      <c r="B4165" s="28" t="s">
        <v>5295</v>
      </c>
      <c r="C4165" s="28" t="s">
        <v>16</v>
      </c>
    </row>
    <row r="4166" spans="1:3" ht="20.25" customHeight="1">
      <c r="A4166" s="5" t="str">
        <f>"009815"</f>
        <v>009815</v>
      </c>
      <c r="B4166" s="6" t="s">
        <v>5296</v>
      </c>
      <c r="C4166" s="6" t="s">
        <v>189</v>
      </c>
    </row>
    <row r="4167" spans="1:3" ht="20.25" customHeight="1">
      <c r="A4167" s="5" t="str">
        <f>"009816"</f>
        <v>009816</v>
      </c>
      <c r="B4167" s="6" t="s">
        <v>5297</v>
      </c>
      <c r="C4167" s="6" t="s">
        <v>69</v>
      </c>
    </row>
    <row r="4168" spans="1:3" ht="20.25" customHeight="1">
      <c r="A4168" s="5" t="str">
        <f>"009817"</f>
        <v>009817</v>
      </c>
      <c r="B4168" s="6" t="s">
        <v>5298</v>
      </c>
      <c r="C4168" s="6" t="s">
        <v>10</v>
      </c>
    </row>
    <row r="4169" spans="1:3" ht="20.25" customHeight="1">
      <c r="A4169" s="5" t="str">
        <f>"009818"</f>
        <v>009818</v>
      </c>
      <c r="B4169" s="6" t="s">
        <v>5299</v>
      </c>
      <c r="C4169" s="6" t="s">
        <v>4</v>
      </c>
    </row>
    <row r="4170" spans="1:3" ht="20.25" customHeight="1">
      <c r="A4170" s="5" t="str">
        <f>"009822"</f>
        <v>009822</v>
      </c>
      <c r="B4170" s="6" t="s">
        <v>5300</v>
      </c>
      <c r="C4170" s="6" t="s">
        <v>169</v>
      </c>
    </row>
    <row r="4171" spans="1:3" ht="20.25" customHeight="1">
      <c r="A4171" s="5" t="str">
        <f>"009825"</f>
        <v>009825</v>
      </c>
      <c r="B4171" s="6" t="s">
        <v>5301</v>
      </c>
      <c r="C4171" s="6" t="s">
        <v>1439</v>
      </c>
    </row>
    <row r="4172" spans="1:3" ht="20.25" customHeight="1">
      <c r="A4172" s="5" t="str">
        <f>"009828"</f>
        <v>009828</v>
      </c>
      <c r="B4172" s="6" t="s">
        <v>5302</v>
      </c>
      <c r="C4172" s="6" t="s">
        <v>10</v>
      </c>
    </row>
    <row r="4173" spans="1:3" ht="20.25" customHeight="1">
      <c r="A4173" s="5" t="str">
        <f>"009830"</f>
        <v>009830</v>
      </c>
      <c r="B4173" s="6" t="s">
        <v>5303</v>
      </c>
      <c r="C4173" s="6" t="s">
        <v>213</v>
      </c>
    </row>
    <row r="4174" spans="1:3" ht="20.25" customHeight="1">
      <c r="A4174" s="10">
        <v>9832</v>
      </c>
      <c r="B4174" s="11" t="s">
        <v>2589</v>
      </c>
      <c r="C4174" s="11" t="s">
        <v>150</v>
      </c>
    </row>
    <row r="4175" spans="1:3" ht="20.25" customHeight="1">
      <c r="A4175" s="5" t="str">
        <f>"009859"</f>
        <v>009859</v>
      </c>
      <c r="B4175" s="6" t="s">
        <v>5304</v>
      </c>
      <c r="C4175" s="6" t="s">
        <v>121</v>
      </c>
    </row>
    <row r="4176" spans="1:3" ht="20.25" customHeight="1">
      <c r="A4176" s="5" t="str">
        <f>"009866"</f>
        <v>009866</v>
      </c>
      <c r="B4176" s="6" t="s">
        <v>5305</v>
      </c>
      <c r="C4176" s="6" t="s">
        <v>45</v>
      </c>
    </row>
    <row r="4177" spans="1:3" ht="20.25" customHeight="1">
      <c r="A4177" s="10">
        <v>9868</v>
      </c>
      <c r="B4177" s="11" t="s">
        <v>5306</v>
      </c>
      <c r="C4177" s="11" t="s">
        <v>784</v>
      </c>
    </row>
    <row r="4178" spans="1:3" ht="20.25" customHeight="1">
      <c r="A4178" s="28" t="s">
        <v>5307</v>
      </c>
      <c r="B4178" s="28" t="s">
        <v>5308</v>
      </c>
      <c r="C4178" s="28" t="s">
        <v>1646</v>
      </c>
    </row>
    <row r="4179" spans="1:3" ht="20.25" customHeight="1">
      <c r="A4179" s="5" t="str">
        <f>"009875"</f>
        <v>009875</v>
      </c>
      <c r="B4179" s="6" t="s">
        <v>5309</v>
      </c>
      <c r="C4179" s="6" t="s">
        <v>1459</v>
      </c>
    </row>
    <row r="4180" spans="1:3" ht="20.25" customHeight="1">
      <c r="A4180" s="5" t="str">
        <f>"009876"</f>
        <v>009876</v>
      </c>
      <c r="B4180" s="6" t="s">
        <v>5310</v>
      </c>
      <c r="C4180" s="6" t="s">
        <v>136</v>
      </c>
    </row>
    <row r="4181" spans="1:3" ht="20.25" customHeight="1">
      <c r="A4181" s="5" t="str">
        <f>"009883"</f>
        <v>009883</v>
      </c>
      <c r="B4181" s="6" t="s">
        <v>5311</v>
      </c>
      <c r="C4181" s="6" t="s">
        <v>317</v>
      </c>
    </row>
    <row r="4182" spans="1:3" ht="20.25" customHeight="1">
      <c r="A4182" s="5" t="str">
        <f>"009885"</f>
        <v>009885</v>
      </c>
      <c r="B4182" s="6" t="s">
        <v>5312</v>
      </c>
      <c r="C4182" s="6" t="s">
        <v>38</v>
      </c>
    </row>
    <row r="4183" spans="1:3" ht="20.25" customHeight="1">
      <c r="A4183" s="126" t="s">
        <v>5313</v>
      </c>
      <c r="B4183" s="39" t="s">
        <v>5314</v>
      </c>
      <c r="C4183" s="39" t="s">
        <v>91</v>
      </c>
    </row>
    <row r="4184" spans="1:3" ht="20.25" customHeight="1">
      <c r="A4184" s="10">
        <v>9888</v>
      </c>
      <c r="B4184" s="11" t="s">
        <v>5315</v>
      </c>
      <c r="C4184" s="11" t="s">
        <v>277</v>
      </c>
    </row>
    <row r="4185" spans="1:3" ht="20.25" customHeight="1">
      <c r="A4185" s="10">
        <v>9889</v>
      </c>
      <c r="B4185" s="11" t="s">
        <v>5316</v>
      </c>
      <c r="C4185" s="11" t="s">
        <v>412</v>
      </c>
    </row>
    <row r="4186" spans="1:3" ht="20.25" customHeight="1">
      <c r="A4186" s="5" t="str">
        <f>"009891"</f>
        <v>009891</v>
      </c>
      <c r="B4186" s="6" t="s">
        <v>5317</v>
      </c>
      <c r="C4186" s="6" t="s">
        <v>452</v>
      </c>
    </row>
    <row r="4187" spans="1:3" ht="20.25" customHeight="1">
      <c r="A4187" s="5" t="str">
        <f>"009892"</f>
        <v>009892</v>
      </c>
      <c r="B4187" s="6" t="s">
        <v>5318</v>
      </c>
      <c r="C4187" s="6" t="s">
        <v>150</v>
      </c>
    </row>
    <row r="4188" spans="1:3" ht="20.25" customHeight="1">
      <c r="A4188" s="5" t="str">
        <f>"009895"</f>
        <v>009895</v>
      </c>
      <c r="B4188" s="6" t="s">
        <v>5319</v>
      </c>
      <c r="C4188" s="6" t="s">
        <v>317</v>
      </c>
    </row>
    <row r="4189" spans="1:3" ht="20.25" customHeight="1">
      <c r="A4189" s="28" t="s">
        <v>5320</v>
      </c>
      <c r="B4189" s="28" t="s">
        <v>5321</v>
      </c>
      <c r="C4189" s="28" t="s">
        <v>38</v>
      </c>
    </row>
    <row r="4190" spans="1:3" ht="20.25" customHeight="1">
      <c r="A4190" s="5" t="str">
        <f>"009898"</f>
        <v>009898</v>
      </c>
      <c r="B4190" s="6" t="s">
        <v>5322</v>
      </c>
      <c r="C4190" s="6" t="s">
        <v>10</v>
      </c>
    </row>
    <row r="4191" spans="1:3" ht="20.25" customHeight="1">
      <c r="A4191" s="5" t="str">
        <f>"009899"</f>
        <v>009899</v>
      </c>
      <c r="B4191" s="6" t="s">
        <v>5323</v>
      </c>
      <c r="C4191" s="6" t="s">
        <v>3160</v>
      </c>
    </row>
    <row r="4192" spans="1:3" ht="20.25" customHeight="1">
      <c r="A4192" s="28" t="s">
        <v>5324</v>
      </c>
      <c r="B4192" s="28" t="s">
        <v>5325</v>
      </c>
      <c r="C4192" s="28" t="s">
        <v>317</v>
      </c>
    </row>
    <row r="4193" spans="1:3" ht="20.25" customHeight="1">
      <c r="A4193" s="5" t="str">
        <f>"009905"</f>
        <v>009905</v>
      </c>
      <c r="B4193" s="6" t="s">
        <v>5326</v>
      </c>
      <c r="C4193" s="6" t="s">
        <v>97</v>
      </c>
    </row>
    <row r="4194" spans="1:3" ht="20.25" customHeight="1">
      <c r="A4194" s="5" t="str">
        <f>"009908"</f>
        <v>009908</v>
      </c>
      <c r="B4194" s="6" t="s">
        <v>5327</v>
      </c>
      <c r="C4194" s="6" t="s">
        <v>54</v>
      </c>
    </row>
    <row r="4195" spans="1:3" ht="20.25" customHeight="1">
      <c r="A4195" s="5" t="str">
        <f>"009909"</f>
        <v>009909</v>
      </c>
      <c r="B4195" s="6" t="s">
        <v>5328</v>
      </c>
      <c r="C4195" s="6" t="s">
        <v>10</v>
      </c>
    </row>
    <row r="4196" spans="1:3" ht="20.25" customHeight="1">
      <c r="A4196" s="10">
        <v>9916</v>
      </c>
      <c r="B4196" s="11" t="s">
        <v>5329</v>
      </c>
      <c r="C4196" s="11" t="s">
        <v>10</v>
      </c>
    </row>
    <row r="4197" spans="1:3" ht="20.25" customHeight="1">
      <c r="A4197" s="5" t="str">
        <f>"009918"</f>
        <v>009918</v>
      </c>
      <c r="B4197" s="6" t="s">
        <v>5330</v>
      </c>
      <c r="C4197" s="6" t="s">
        <v>161</v>
      </c>
    </row>
    <row r="4198" spans="1:3" ht="20.25" customHeight="1">
      <c r="A4198" s="15">
        <v>9919</v>
      </c>
      <c r="B4198" s="16" t="s">
        <v>5331</v>
      </c>
      <c r="C4198" s="16" t="s">
        <v>759</v>
      </c>
    </row>
    <row r="4199" spans="1:3" ht="20.25" customHeight="1">
      <c r="A4199" s="5" t="str">
        <f>"009921"</f>
        <v>009921</v>
      </c>
      <c r="B4199" s="6" t="s">
        <v>5332</v>
      </c>
      <c r="C4199" s="6" t="s">
        <v>38</v>
      </c>
    </row>
    <row r="4200" spans="1:3" ht="20.25" customHeight="1">
      <c r="A4200" s="5" t="str">
        <f>"009922"</f>
        <v>009922</v>
      </c>
      <c r="B4200" s="6" t="s">
        <v>5333</v>
      </c>
      <c r="C4200" s="6" t="s">
        <v>412</v>
      </c>
    </row>
    <row r="4201" spans="1:3" ht="20.25" customHeight="1">
      <c r="A4201" s="28" t="s">
        <v>5334</v>
      </c>
      <c r="B4201" s="28" t="s">
        <v>5335</v>
      </c>
      <c r="C4201" s="28" t="s">
        <v>360</v>
      </c>
    </row>
    <row r="4202" spans="1:3" ht="20.25" customHeight="1">
      <c r="A4202" s="5" t="str">
        <f>"009928"</f>
        <v>009928</v>
      </c>
      <c r="B4202" s="11" t="s">
        <v>5336</v>
      </c>
      <c r="C4202" s="6" t="s">
        <v>142</v>
      </c>
    </row>
    <row r="4203" spans="1:3" ht="20.25" customHeight="1">
      <c r="A4203" s="28" t="s">
        <v>5337</v>
      </c>
      <c r="B4203" s="28" t="s">
        <v>5338</v>
      </c>
      <c r="C4203" s="28" t="s">
        <v>3196</v>
      </c>
    </row>
    <row r="4204" spans="1:3" ht="20.25" customHeight="1">
      <c r="A4204" s="5" t="str">
        <f>"009933"</f>
        <v>009933</v>
      </c>
      <c r="B4204" s="6" t="s">
        <v>5339</v>
      </c>
      <c r="C4204" s="6" t="s">
        <v>412</v>
      </c>
    </row>
    <row r="4205" spans="1:3" ht="20.25" customHeight="1">
      <c r="A4205" s="80">
        <v>9935</v>
      </c>
      <c r="B4205" s="54" t="s">
        <v>5340</v>
      </c>
      <c r="C4205" s="54" t="s">
        <v>5341</v>
      </c>
    </row>
    <row r="4206" spans="1:3" ht="20.25" customHeight="1">
      <c r="A4206" s="5" t="str">
        <f>"009938"</f>
        <v>009938</v>
      </c>
      <c r="B4206" s="6" t="s">
        <v>5342</v>
      </c>
      <c r="C4206" s="6" t="s">
        <v>56</v>
      </c>
    </row>
    <row r="4207" spans="1:3" ht="20.25" customHeight="1">
      <c r="A4207" s="15">
        <v>9945</v>
      </c>
      <c r="B4207" s="16" t="s">
        <v>5343</v>
      </c>
      <c r="C4207" s="16" t="s">
        <v>14</v>
      </c>
    </row>
    <row r="4208" spans="1:3" ht="20.25" customHeight="1">
      <c r="A4208" s="5" t="str">
        <f>"009950"</f>
        <v>009950</v>
      </c>
      <c r="B4208" s="6" t="s">
        <v>5344</v>
      </c>
      <c r="C4208" s="6" t="s">
        <v>1770</v>
      </c>
    </row>
    <row r="4209" spans="1:3" ht="20.25" customHeight="1">
      <c r="A4209" s="5" t="str">
        <f>"009958"</f>
        <v>009958</v>
      </c>
      <c r="B4209" s="6" t="s">
        <v>5345</v>
      </c>
      <c r="C4209" s="6" t="s">
        <v>3055</v>
      </c>
    </row>
    <row r="4210" spans="1:3" ht="20.25" customHeight="1">
      <c r="A4210" s="5" t="str">
        <f>"009959"</f>
        <v>009959</v>
      </c>
      <c r="B4210" s="6" t="s">
        <v>5346</v>
      </c>
      <c r="C4210" s="6" t="s">
        <v>2141</v>
      </c>
    </row>
    <row r="4211" spans="1:3" ht="20.25" customHeight="1">
      <c r="A4211" s="10">
        <v>9966</v>
      </c>
      <c r="B4211" s="11" t="s">
        <v>5347</v>
      </c>
      <c r="C4211" s="11" t="s">
        <v>713</v>
      </c>
    </row>
    <row r="4212" spans="1:3" ht="20.25" customHeight="1">
      <c r="A4212" s="5" t="str">
        <f>"009968"</f>
        <v>009968</v>
      </c>
      <c r="B4212" s="6" t="s">
        <v>5348</v>
      </c>
      <c r="C4212" s="6" t="s">
        <v>112</v>
      </c>
    </row>
    <row r="4213" spans="1:3" ht="20.25" customHeight="1">
      <c r="A4213" s="5" t="str">
        <f>"009972"</f>
        <v>009972</v>
      </c>
      <c r="B4213" s="6" t="s">
        <v>5349</v>
      </c>
      <c r="C4213" s="6" t="s">
        <v>818</v>
      </c>
    </row>
    <row r="4214" spans="1:3" ht="20.25" customHeight="1">
      <c r="A4214" s="5" t="str">
        <f>"009979"</f>
        <v>009979</v>
      </c>
      <c r="B4214" s="6" t="s">
        <v>5350</v>
      </c>
      <c r="C4214" s="6" t="s">
        <v>147</v>
      </c>
    </row>
    <row r="4215" spans="1:3" ht="20.25" customHeight="1">
      <c r="A4215" s="53" t="s">
        <v>5351</v>
      </c>
      <c r="B4215" s="30" t="s">
        <v>5352</v>
      </c>
      <c r="C4215" s="30" t="s">
        <v>88</v>
      </c>
    </row>
    <row r="4216" spans="1:3" ht="20.25" customHeight="1">
      <c r="A4216" s="28" t="s">
        <v>5353</v>
      </c>
      <c r="B4216" s="28" t="s">
        <v>5354</v>
      </c>
      <c r="C4216" s="28" t="s">
        <v>1583</v>
      </c>
    </row>
    <row r="4217" spans="1:3" ht="20.25" customHeight="1">
      <c r="A4217" s="5" t="str">
        <f>"009987"</f>
        <v>009987</v>
      </c>
      <c r="B4217" s="6" t="s">
        <v>5355</v>
      </c>
      <c r="C4217" s="6" t="s">
        <v>646</v>
      </c>
    </row>
    <row r="4218" spans="1:3" ht="20.25" customHeight="1">
      <c r="A4218" s="5" t="str">
        <f>"009989"</f>
        <v>009989</v>
      </c>
      <c r="B4218" s="6" t="s">
        <v>5356</v>
      </c>
      <c r="C4218" s="6" t="s">
        <v>91</v>
      </c>
    </row>
    <row r="4219" spans="1:3" ht="20.25" customHeight="1">
      <c r="A4219" s="29">
        <v>9991</v>
      </c>
      <c r="B4219" s="30" t="s">
        <v>5357</v>
      </c>
      <c r="C4219" s="30" t="s">
        <v>1125</v>
      </c>
    </row>
    <row r="4220" spans="1:3" ht="20.25" customHeight="1">
      <c r="A4220" s="5" t="str">
        <f>"009992"</f>
        <v>009992</v>
      </c>
      <c r="B4220" s="6" t="s">
        <v>5358</v>
      </c>
      <c r="C4220" s="6" t="s">
        <v>10</v>
      </c>
    </row>
    <row r="4221" spans="1:3" ht="20.25" customHeight="1">
      <c r="A4221" s="28" t="s">
        <v>5359</v>
      </c>
      <c r="B4221" s="28" t="s">
        <v>5360</v>
      </c>
      <c r="C4221" s="28" t="s">
        <v>187</v>
      </c>
    </row>
    <row r="4222" spans="1:3" ht="20.25" customHeight="1">
      <c r="A4222" s="5" t="str">
        <f>"009996"</f>
        <v>009996</v>
      </c>
      <c r="B4222" s="6" t="s">
        <v>5361</v>
      </c>
      <c r="C4222" s="6" t="s">
        <v>38</v>
      </c>
    </row>
    <row r="4223" spans="1:3" ht="20.25" customHeight="1">
      <c r="A4223" s="28" t="s">
        <v>5362</v>
      </c>
      <c r="B4223" s="28" t="s">
        <v>5363</v>
      </c>
      <c r="C4223" s="28" t="s">
        <v>31</v>
      </c>
    </row>
    <row r="4224" spans="1:3" ht="20.25" customHeight="1">
      <c r="A4224" s="5" t="str">
        <f>"009998"</f>
        <v>009998</v>
      </c>
      <c r="B4224" s="6" t="s">
        <v>5364</v>
      </c>
      <c r="C4224" s="6" t="s">
        <v>10</v>
      </c>
    </row>
    <row r="4225" spans="1:3" ht="20.25" customHeight="1">
      <c r="A4225" s="5" t="str">
        <f>"009999"</f>
        <v>009999</v>
      </c>
      <c r="B4225" s="6" t="s">
        <v>5365</v>
      </c>
      <c r="C4225" s="6" t="s">
        <v>36</v>
      </c>
    </row>
    <row r="4226" spans="1:3" ht="20.25" customHeight="1">
      <c r="A4226" s="5" t="str">
        <f>"010000"</f>
        <v>010000</v>
      </c>
      <c r="B4226" s="6" t="s">
        <v>5366</v>
      </c>
      <c r="C4226" s="6" t="s">
        <v>147</v>
      </c>
    </row>
    <row r="4227" spans="1:3" ht="20.25" customHeight="1">
      <c r="A4227" s="5" t="str">
        <f>"010002"</f>
        <v>010002</v>
      </c>
      <c r="B4227" s="6" t="s">
        <v>5367</v>
      </c>
      <c r="C4227" s="6" t="s">
        <v>77</v>
      </c>
    </row>
    <row r="4228" spans="1:3" ht="20.25" customHeight="1">
      <c r="A4228" s="5" t="str">
        <f>"010197"</f>
        <v>010197</v>
      </c>
      <c r="B4228" s="6" t="s">
        <v>5368</v>
      </c>
      <c r="C4228" s="6" t="s">
        <v>360</v>
      </c>
    </row>
    <row r="4229" spans="1:3" ht="20.25" customHeight="1">
      <c r="A4229" s="5" t="str">
        <f>"010220"</f>
        <v>010220</v>
      </c>
      <c r="B4229" s="6" t="s">
        <v>5369</v>
      </c>
      <c r="C4229" s="6" t="s">
        <v>343</v>
      </c>
    </row>
    <row r="4230" spans="1:3" ht="20.25" customHeight="1">
      <c r="A4230" s="5" t="str">
        <f>"010369"</f>
        <v>010369</v>
      </c>
      <c r="B4230" s="6" t="s">
        <v>5370</v>
      </c>
      <c r="C4230" s="6" t="s">
        <v>139</v>
      </c>
    </row>
    <row r="4231" spans="1:3" ht="20.25" customHeight="1">
      <c r="A4231" s="10">
        <v>10506</v>
      </c>
      <c r="B4231" s="2" t="s">
        <v>5371</v>
      </c>
      <c r="C4231" s="102" t="s">
        <v>147</v>
      </c>
    </row>
    <row r="4232" spans="1:3" ht="20.25" customHeight="1">
      <c r="A4232" s="5" t="str">
        <f>"010678"</f>
        <v>010678</v>
      </c>
      <c r="B4232" s="6" t="s">
        <v>5372</v>
      </c>
      <c r="C4232" s="6" t="s">
        <v>38</v>
      </c>
    </row>
    <row r="4233" spans="1:3" ht="20.25" customHeight="1">
      <c r="A4233" s="10">
        <v>10800</v>
      </c>
      <c r="B4233" s="11" t="s">
        <v>5373</v>
      </c>
      <c r="C4233" s="11" t="s">
        <v>1532</v>
      </c>
    </row>
    <row r="4234" spans="1:3" ht="20.25" customHeight="1">
      <c r="A4234" s="28" t="s">
        <v>5374</v>
      </c>
      <c r="B4234" s="28" t="s">
        <v>5375</v>
      </c>
      <c r="C4234" s="28" t="s">
        <v>86</v>
      </c>
    </row>
    <row r="4235" spans="1:3" ht="20.25" customHeight="1">
      <c r="A4235" s="5" t="str">
        <f>"010876"</f>
        <v>010876</v>
      </c>
      <c r="B4235" s="6" t="s">
        <v>5376</v>
      </c>
      <c r="C4235" s="6" t="s">
        <v>317</v>
      </c>
    </row>
    <row r="4236" spans="1:3" ht="20.25" customHeight="1">
      <c r="A4236" s="5" t="str">
        <f>"010888"</f>
        <v>010888</v>
      </c>
      <c r="B4236" s="6" t="s">
        <v>5377</v>
      </c>
      <c r="C4236" s="6" t="s">
        <v>370</v>
      </c>
    </row>
    <row r="4237" spans="1:3" ht="20.25" customHeight="1">
      <c r="A4237" s="10">
        <v>10999</v>
      </c>
      <c r="B4237" s="11" t="s">
        <v>5378</v>
      </c>
      <c r="C4237" s="11" t="s">
        <v>20</v>
      </c>
    </row>
    <row r="4238" spans="1:3" ht="20.25" customHeight="1">
      <c r="A4238" s="28" t="s">
        <v>5379</v>
      </c>
      <c r="B4238" s="28" t="s">
        <v>5380</v>
      </c>
      <c r="C4238" s="28" t="s">
        <v>1528</v>
      </c>
    </row>
    <row r="4239" spans="1:3" ht="20.25" customHeight="1">
      <c r="A4239" s="5" t="str">
        <f>"011111"</f>
        <v>011111</v>
      </c>
      <c r="B4239" s="6" t="s">
        <v>5381</v>
      </c>
      <c r="C4239" s="6" t="s">
        <v>317</v>
      </c>
    </row>
    <row r="4240" spans="1:3" ht="20.25" customHeight="1">
      <c r="A4240" s="28" t="s">
        <v>5382</v>
      </c>
      <c r="B4240" s="28" t="s">
        <v>5383</v>
      </c>
      <c r="C4240" s="28" t="s">
        <v>1695</v>
      </c>
    </row>
    <row r="4241" spans="1:3" ht="20.25" customHeight="1">
      <c r="A4241" s="5" t="str">
        <f>"011117"</f>
        <v>011117</v>
      </c>
      <c r="B4241" s="6" t="s">
        <v>5384</v>
      </c>
      <c r="C4241" s="6" t="s">
        <v>48</v>
      </c>
    </row>
    <row r="4242" spans="1:3" ht="20.25" customHeight="1">
      <c r="A4242" s="28" t="s">
        <v>5385</v>
      </c>
      <c r="B4242" s="28" t="s">
        <v>5386</v>
      </c>
      <c r="C4242" s="28" t="s">
        <v>1522</v>
      </c>
    </row>
    <row r="4243" spans="1:3" ht="20.25" customHeight="1">
      <c r="A4243" s="28" t="s">
        <v>5387</v>
      </c>
      <c r="B4243" s="28" t="s">
        <v>5388</v>
      </c>
      <c r="C4243" s="28" t="s">
        <v>830</v>
      </c>
    </row>
    <row r="4244" spans="1:3" ht="20.25" customHeight="1">
      <c r="A4244" s="5" t="str">
        <f>"011367"</f>
        <v>011367</v>
      </c>
      <c r="B4244" s="6" t="s">
        <v>5389</v>
      </c>
      <c r="C4244" s="6" t="s">
        <v>10</v>
      </c>
    </row>
    <row r="4245" spans="1:3" ht="20.25" customHeight="1">
      <c r="A4245" s="28" t="s">
        <v>5390</v>
      </c>
      <c r="B4245" s="28" t="s">
        <v>5391</v>
      </c>
      <c r="C4245" s="28" t="s">
        <v>139</v>
      </c>
    </row>
    <row r="4246" spans="1:3" ht="20.25" customHeight="1">
      <c r="A4246" s="5" t="str">
        <f>"011518"</f>
        <v>011518</v>
      </c>
      <c r="B4246" s="6" t="s">
        <v>5392</v>
      </c>
      <c r="C4246" s="6" t="s">
        <v>10</v>
      </c>
    </row>
    <row r="4247" spans="1:3" ht="20.25" customHeight="1">
      <c r="A4247" s="5" t="str">
        <f>"011555"</f>
        <v>011555</v>
      </c>
      <c r="B4247" s="6" t="s">
        <v>5393</v>
      </c>
      <c r="C4247" s="6" t="s">
        <v>877</v>
      </c>
    </row>
    <row r="4248" spans="1:3" ht="20.25" customHeight="1">
      <c r="A4248" s="28" t="s">
        <v>5394</v>
      </c>
      <c r="B4248" s="28" t="s">
        <v>5395</v>
      </c>
      <c r="C4248" s="28" t="s">
        <v>74</v>
      </c>
    </row>
    <row r="4249" spans="1:3" ht="20.25" customHeight="1">
      <c r="A4249" s="10">
        <v>11688</v>
      </c>
      <c r="B4249" s="11" t="s">
        <v>5396</v>
      </c>
      <c r="C4249" s="11" t="s">
        <v>18</v>
      </c>
    </row>
    <row r="4250" spans="1:3" ht="20.25" customHeight="1">
      <c r="A4250" s="10">
        <v>11756</v>
      </c>
      <c r="B4250" s="11" t="s">
        <v>5397</v>
      </c>
      <c r="C4250" s="11" t="s">
        <v>311</v>
      </c>
    </row>
    <row r="4251" spans="1:3" ht="20.25" customHeight="1">
      <c r="A4251" s="28" t="s">
        <v>5398</v>
      </c>
      <c r="B4251" s="28" t="s">
        <v>5399</v>
      </c>
      <c r="C4251" s="28" t="s">
        <v>51</v>
      </c>
    </row>
    <row r="4252" spans="1:3" ht="20.25" customHeight="1">
      <c r="A4252" s="5" t="str">
        <f>"011888"</f>
        <v>011888</v>
      </c>
      <c r="B4252" s="6" t="s">
        <v>5400</v>
      </c>
      <c r="C4252" s="6" t="s">
        <v>38</v>
      </c>
    </row>
    <row r="4253" spans="1:3" ht="20.25" customHeight="1">
      <c r="A4253" s="5" t="str">
        <f>"011999"</f>
        <v>011999</v>
      </c>
      <c r="B4253" s="6" t="s">
        <v>5401</v>
      </c>
      <c r="C4253" s="6" t="s">
        <v>408</v>
      </c>
    </row>
    <row r="4254" spans="1:3" ht="20.25" customHeight="1">
      <c r="A4254" s="5" t="str">
        <f>"012179"</f>
        <v>012179</v>
      </c>
      <c r="B4254" s="6" t="s">
        <v>5402</v>
      </c>
      <c r="C4254" s="6" t="s">
        <v>213</v>
      </c>
    </row>
    <row r="4255" spans="1:3" ht="20.25" customHeight="1">
      <c r="A4255" s="28" t="s">
        <v>5403</v>
      </c>
      <c r="B4255" s="28" t="s">
        <v>5404</v>
      </c>
      <c r="C4255" s="28" t="s">
        <v>147</v>
      </c>
    </row>
    <row r="4256" spans="1:3" ht="20.25" customHeight="1">
      <c r="A4256" s="10">
        <v>12555</v>
      </c>
      <c r="B4256" s="11" t="s">
        <v>5405</v>
      </c>
      <c r="C4256" s="11" t="s">
        <v>317</v>
      </c>
    </row>
    <row r="4257" spans="1:3" ht="20.25" customHeight="1">
      <c r="A4257" s="5" t="str">
        <f>"012777"</f>
        <v>012777</v>
      </c>
      <c r="B4257" s="6" t="s">
        <v>5406</v>
      </c>
      <c r="C4257" s="6" t="s">
        <v>241</v>
      </c>
    </row>
    <row r="4258" spans="1:3" ht="20.25" customHeight="1">
      <c r="A4258" s="28" t="s">
        <v>5407</v>
      </c>
      <c r="B4258" s="28" t="s">
        <v>5408</v>
      </c>
      <c r="C4258" s="28" t="s">
        <v>1243</v>
      </c>
    </row>
    <row r="4259" spans="1:3" ht="20.25" customHeight="1">
      <c r="A4259" s="28" t="s">
        <v>5409</v>
      </c>
      <c r="B4259" s="28" t="s">
        <v>5410</v>
      </c>
      <c r="C4259" s="28" t="s">
        <v>2244</v>
      </c>
    </row>
    <row r="4260" spans="1:3" ht="20.25" customHeight="1">
      <c r="A4260" s="28" t="s">
        <v>5411</v>
      </c>
      <c r="B4260" s="28" t="s">
        <v>3750</v>
      </c>
      <c r="C4260" s="28" t="s">
        <v>147</v>
      </c>
    </row>
    <row r="4261" spans="1:3" ht="20.25" customHeight="1">
      <c r="A4261" s="10">
        <v>13678</v>
      </c>
      <c r="B4261" s="11" t="s">
        <v>5412</v>
      </c>
      <c r="C4261" s="11" t="s">
        <v>48</v>
      </c>
    </row>
    <row r="4262" spans="1:3" ht="20.25" customHeight="1">
      <c r="A4262" s="10">
        <v>13700</v>
      </c>
      <c r="B4262" s="11" t="s">
        <v>5413</v>
      </c>
      <c r="C4262" s="11" t="s">
        <v>412</v>
      </c>
    </row>
    <row r="4263" spans="1:3" ht="20.25" customHeight="1">
      <c r="A4263" s="5" t="str">
        <f>"014016"</f>
        <v>014016</v>
      </c>
      <c r="B4263" s="6" t="s">
        <v>5414</v>
      </c>
      <c r="C4263" s="6" t="s">
        <v>31</v>
      </c>
    </row>
    <row r="4264" spans="1:3" ht="20.25" customHeight="1">
      <c r="A4264" s="5" t="str">
        <f>"015159"</f>
        <v>015159</v>
      </c>
      <c r="B4264" s="6" t="s">
        <v>5415</v>
      </c>
      <c r="C4264" s="6" t="s">
        <v>31</v>
      </c>
    </row>
    <row r="4265" spans="1:3" ht="20.25" customHeight="1">
      <c r="A4265" s="10">
        <v>15558</v>
      </c>
      <c r="B4265" s="11" t="s">
        <v>5416</v>
      </c>
      <c r="C4265" s="11" t="s">
        <v>934</v>
      </c>
    </row>
    <row r="4266" spans="1:3" ht="20.25" customHeight="1">
      <c r="A4266" s="28" t="s">
        <v>5417</v>
      </c>
      <c r="B4266" s="28" t="s">
        <v>5418</v>
      </c>
      <c r="C4266" s="28" t="s">
        <v>185</v>
      </c>
    </row>
    <row r="4267" spans="1:3" ht="20.25" customHeight="1">
      <c r="A4267" s="5" t="str">
        <f>"015778"</f>
        <v>015778</v>
      </c>
      <c r="B4267" s="6" t="s">
        <v>5419</v>
      </c>
      <c r="C4267" s="6" t="s">
        <v>40</v>
      </c>
    </row>
    <row r="4268" spans="1:3" ht="20.25" customHeight="1">
      <c r="A4268" s="28" t="s">
        <v>5420</v>
      </c>
      <c r="B4268" s="28" t="s">
        <v>5421</v>
      </c>
      <c r="C4268" s="28" t="s">
        <v>5422</v>
      </c>
    </row>
    <row r="4269" spans="1:3" ht="20.25" customHeight="1">
      <c r="A4269" s="15">
        <v>15959</v>
      </c>
      <c r="B4269" s="16" t="s">
        <v>5423</v>
      </c>
      <c r="C4269" s="16" t="s">
        <v>5424</v>
      </c>
    </row>
    <row r="4270" spans="1:3" ht="20.25" customHeight="1">
      <c r="A4270" s="5" t="str">
        <f>"015999"</f>
        <v>015999</v>
      </c>
      <c r="B4270" s="6" t="s">
        <v>5425</v>
      </c>
      <c r="C4270" s="6" t="s">
        <v>3037</v>
      </c>
    </row>
    <row r="4271" spans="1:3" ht="20.25" customHeight="1">
      <c r="A4271" s="5" t="str">
        <f>"016111"</f>
        <v>016111</v>
      </c>
      <c r="B4271" s="6" t="s">
        <v>5426</v>
      </c>
      <c r="C4271" s="6" t="s">
        <v>261</v>
      </c>
    </row>
    <row r="4272" spans="1:3" ht="20.25" customHeight="1">
      <c r="A4272" s="5" t="str">
        <f>"016156"</f>
        <v>016156</v>
      </c>
      <c r="B4272" s="6" t="s">
        <v>5427</v>
      </c>
      <c r="C4272" s="6" t="s">
        <v>213</v>
      </c>
    </row>
    <row r="4273" spans="1:3" ht="20.25" customHeight="1">
      <c r="A4273" s="5" t="str">
        <f>"016366"</f>
        <v>016366</v>
      </c>
      <c r="B4273" s="6" t="s">
        <v>5428</v>
      </c>
      <c r="C4273" s="6" t="s">
        <v>909</v>
      </c>
    </row>
    <row r="4274" spans="1:3" ht="20.25" customHeight="1">
      <c r="A4274" s="5" t="str">
        <f>"016888"</f>
        <v>016888</v>
      </c>
      <c r="B4274" s="6" t="s">
        <v>5429</v>
      </c>
      <c r="C4274" s="6" t="s">
        <v>208</v>
      </c>
    </row>
    <row r="4275" spans="1:3" ht="20.25" customHeight="1">
      <c r="A4275" s="28" t="s">
        <v>5430</v>
      </c>
      <c r="B4275" s="28" t="s">
        <v>5431</v>
      </c>
      <c r="C4275" s="28" t="s">
        <v>5432</v>
      </c>
    </row>
    <row r="4276" spans="1:3" ht="20.25" customHeight="1">
      <c r="A4276" s="5" t="str">
        <f>"017333"</f>
        <v>017333</v>
      </c>
      <c r="B4276" s="6" t="s">
        <v>5433</v>
      </c>
      <c r="C4276" s="6" t="s">
        <v>360</v>
      </c>
    </row>
    <row r="4277" spans="1:3" ht="20.25" customHeight="1">
      <c r="A4277" s="10">
        <v>17666</v>
      </c>
      <c r="B4277" s="11" t="s">
        <v>5434</v>
      </c>
      <c r="C4277" s="11" t="s">
        <v>121</v>
      </c>
    </row>
    <row r="4278" spans="1:3" ht="20.25" customHeight="1">
      <c r="A4278" s="5" t="str">
        <f>"017999"</f>
        <v>017999</v>
      </c>
      <c r="B4278" s="6" t="s">
        <v>5435</v>
      </c>
      <c r="C4278" s="6" t="s">
        <v>10</v>
      </c>
    </row>
    <row r="4279" spans="1:3" ht="20.25" customHeight="1">
      <c r="A4279" s="10">
        <v>18068</v>
      </c>
      <c r="B4279" s="11" t="s">
        <v>5436</v>
      </c>
      <c r="C4279" s="34" t="s">
        <v>72</v>
      </c>
    </row>
    <row r="4280" spans="1:3" ht="20.25" customHeight="1">
      <c r="A4280" s="5" t="str">
        <f>"018198"</f>
        <v>018198</v>
      </c>
      <c r="B4280" s="6" t="s">
        <v>5437</v>
      </c>
      <c r="C4280" s="6" t="s">
        <v>91</v>
      </c>
    </row>
    <row r="4281" spans="1:3" ht="20.25" customHeight="1">
      <c r="A4281" s="28" t="s">
        <v>5438</v>
      </c>
      <c r="B4281" s="28" t="s">
        <v>5439</v>
      </c>
      <c r="C4281" s="28" t="s">
        <v>360</v>
      </c>
    </row>
    <row r="4282" spans="1:3" ht="20.25" customHeight="1">
      <c r="A4282" s="5" t="str">
        <f>"018828"</f>
        <v>018828</v>
      </c>
      <c r="B4282" s="6" t="s">
        <v>5440</v>
      </c>
      <c r="C4282" s="6" t="s">
        <v>121</v>
      </c>
    </row>
    <row r="4283" spans="1:3" ht="20.25" customHeight="1">
      <c r="A4283" s="10">
        <v>18888</v>
      </c>
      <c r="B4283" s="11" t="s">
        <v>5441</v>
      </c>
      <c r="C4283" s="11" t="s">
        <v>31</v>
      </c>
    </row>
    <row r="4284" spans="1:3" ht="20.25" customHeight="1">
      <c r="A4284" s="28" t="s">
        <v>5442</v>
      </c>
      <c r="B4284" s="28" t="s">
        <v>5443</v>
      </c>
      <c r="C4284" s="28" t="s">
        <v>2434</v>
      </c>
    </row>
    <row r="4285" spans="1:3" ht="20.25" customHeight="1">
      <c r="A4285" s="5" t="str">
        <f>"019777"</f>
        <v>019777</v>
      </c>
      <c r="B4285" s="6" t="s">
        <v>5444</v>
      </c>
      <c r="C4285" s="6" t="s">
        <v>8</v>
      </c>
    </row>
    <row r="4286" spans="1:3" ht="20.25" customHeight="1">
      <c r="A4286" s="5" t="str">
        <f>"019808"</f>
        <v>019808</v>
      </c>
      <c r="B4286" s="6" t="s">
        <v>5445</v>
      </c>
      <c r="C4286" s="6" t="s">
        <v>1981</v>
      </c>
    </row>
    <row r="4287" spans="1:3" ht="20.25" customHeight="1">
      <c r="A4287" s="10">
        <v>19888</v>
      </c>
      <c r="B4287" s="11" t="s">
        <v>5446</v>
      </c>
      <c r="C4287" s="11" t="s">
        <v>208</v>
      </c>
    </row>
    <row r="4288" spans="1:3" ht="20.25" customHeight="1">
      <c r="A4288" s="10">
        <v>20323</v>
      </c>
      <c r="B4288" s="11" t="s">
        <v>5447</v>
      </c>
      <c r="C4288" s="11" t="s">
        <v>412</v>
      </c>
    </row>
    <row r="4289" spans="1:3" ht="20.25" customHeight="1">
      <c r="A4289" s="28" t="s">
        <v>5448</v>
      </c>
      <c r="B4289" s="28" t="s">
        <v>5449</v>
      </c>
      <c r="C4289" s="28" t="s">
        <v>1159</v>
      </c>
    </row>
    <row r="4290" spans="1:3" ht="20.25" customHeight="1">
      <c r="A4290" s="28" t="s">
        <v>5450</v>
      </c>
      <c r="B4290" s="28" t="s">
        <v>5451</v>
      </c>
      <c r="C4290" s="28" t="s">
        <v>10</v>
      </c>
    </row>
    <row r="4291" spans="1:3" ht="20.25" customHeight="1">
      <c r="A4291" s="5" t="str">
        <f>"021180"</f>
        <v>021180</v>
      </c>
      <c r="B4291" s="6" t="s">
        <v>5452</v>
      </c>
      <c r="C4291" s="6" t="s">
        <v>3037</v>
      </c>
    </row>
    <row r="4292" spans="1:3" ht="20.25" customHeight="1">
      <c r="A4292" s="28" t="s">
        <v>5453</v>
      </c>
      <c r="B4292" s="28" t="s">
        <v>5454</v>
      </c>
      <c r="C4292" s="28" t="s">
        <v>5455</v>
      </c>
    </row>
    <row r="4293" spans="1:3" ht="20.25" customHeight="1">
      <c r="A4293" s="5" t="str">
        <f>"021388"</f>
        <v>021388</v>
      </c>
      <c r="B4293" s="6" t="s">
        <v>5456</v>
      </c>
      <c r="C4293" s="6" t="s">
        <v>38</v>
      </c>
    </row>
    <row r="4294" spans="1:3" ht="20.25" customHeight="1">
      <c r="A4294" s="5" t="str">
        <f>"021800"</f>
        <v>021800</v>
      </c>
      <c r="B4294" s="6" t="s">
        <v>5457</v>
      </c>
      <c r="C4294" s="6" t="s">
        <v>1479</v>
      </c>
    </row>
    <row r="4295" spans="1:3" ht="20.25" customHeight="1">
      <c r="A4295" s="10">
        <v>21888</v>
      </c>
      <c r="B4295" s="11" t="s">
        <v>5458</v>
      </c>
      <c r="C4295" s="11" t="s">
        <v>169</v>
      </c>
    </row>
    <row r="4296" spans="1:3" ht="20.25" customHeight="1">
      <c r="A4296" s="5" t="str">
        <f>"021985"</f>
        <v>021985</v>
      </c>
      <c r="B4296" s="6" t="s">
        <v>5459</v>
      </c>
      <c r="C4296" s="6" t="s">
        <v>18</v>
      </c>
    </row>
    <row r="4297" spans="1:3" ht="20.25" customHeight="1">
      <c r="A4297" s="5" t="str">
        <f>"022222"</f>
        <v>022222</v>
      </c>
      <c r="B4297" s="6" t="s">
        <v>5460</v>
      </c>
      <c r="C4297" s="6" t="s">
        <v>646</v>
      </c>
    </row>
    <row r="4298" spans="1:3" ht="20.25" customHeight="1">
      <c r="A4298" s="5" t="str">
        <f>"022226"</f>
        <v>022226</v>
      </c>
      <c r="B4298" s="6" t="s">
        <v>5461</v>
      </c>
      <c r="C4298" s="6" t="s">
        <v>8</v>
      </c>
    </row>
    <row r="4299" spans="1:3" ht="20.25" customHeight="1">
      <c r="A4299" s="28" t="s">
        <v>5462</v>
      </c>
      <c r="B4299" s="28" t="s">
        <v>5463</v>
      </c>
      <c r="C4299" s="28" t="s">
        <v>623</v>
      </c>
    </row>
    <row r="4300" spans="1:3" ht="20.25" customHeight="1">
      <c r="A4300" s="5" t="str">
        <f>"022555"</f>
        <v>022555</v>
      </c>
      <c r="B4300" s="6" t="s">
        <v>5464</v>
      </c>
      <c r="C4300" s="6" t="s">
        <v>133</v>
      </c>
    </row>
    <row r="4301" spans="1:3" ht="20.25" customHeight="1">
      <c r="A4301" s="28" t="s">
        <v>5465</v>
      </c>
      <c r="B4301" s="28" t="s">
        <v>722</v>
      </c>
      <c r="C4301" s="28" t="s">
        <v>1770</v>
      </c>
    </row>
    <row r="4302" spans="1:3" ht="20.25" customHeight="1">
      <c r="A4302" s="5" t="str">
        <f>"022859"</f>
        <v>022859</v>
      </c>
      <c r="B4302" s="6" t="s">
        <v>5466</v>
      </c>
      <c r="C4302" s="6" t="s">
        <v>38</v>
      </c>
    </row>
    <row r="4303" spans="1:3" ht="20.25" customHeight="1">
      <c r="A4303" s="28" t="s">
        <v>5467</v>
      </c>
      <c r="B4303" s="28" t="s">
        <v>5468</v>
      </c>
      <c r="C4303" s="28" t="s">
        <v>784</v>
      </c>
    </row>
    <row r="4304" spans="1:3" ht="20.25" customHeight="1">
      <c r="A4304" s="5" t="str">
        <f>"022933"</f>
        <v>022933</v>
      </c>
      <c r="B4304" s="6" t="s">
        <v>5469</v>
      </c>
      <c r="C4304" s="6" t="s">
        <v>230</v>
      </c>
    </row>
    <row r="4305" spans="1:3" ht="20.25" customHeight="1">
      <c r="A4305" s="10">
        <v>22999</v>
      </c>
      <c r="B4305" s="11" t="s">
        <v>5470</v>
      </c>
      <c r="C4305" s="11" t="s">
        <v>38</v>
      </c>
    </row>
    <row r="4306" spans="1:3" ht="20.25" customHeight="1">
      <c r="A4306" s="5" t="str">
        <f>"023456"</f>
        <v>023456</v>
      </c>
      <c r="B4306" s="6" t="s">
        <v>5471</v>
      </c>
      <c r="C4306" s="6" t="s">
        <v>176</v>
      </c>
    </row>
    <row r="4307" spans="1:3" ht="20.25" customHeight="1">
      <c r="A4307" s="10">
        <v>25777</v>
      </c>
      <c r="B4307" s="11" t="s">
        <v>5472</v>
      </c>
      <c r="C4307" s="11" t="s">
        <v>74</v>
      </c>
    </row>
    <row r="4308" spans="1:3" ht="20.25" customHeight="1">
      <c r="A4308" s="28" t="s">
        <v>5473</v>
      </c>
      <c r="B4308" s="28" t="s">
        <v>5474</v>
      </c>
      <c r="C4308" s="28" t="s">
        <v>1646</v>
      </c>
    </row>
    <row r="4309" spans="1:3" ht="20.25" customHeight="1">
      <c r="A4309" s="10">
        <v>28858</v>
      </c>
      <c r="B4309" s="11" t="s">
        <v>5475</v>
      </c>
      <c r="C4309" s="11" t="s">
        <v>38</v>
      </c>
    </row>
    <row r="4310" spans="1:3" ht="20.25" customHeight="1">
      <c r="A4310" s="28" t="s">
        <v>5476</v>
      </c>
      <c r="B4310" s="28" t="s">
        <v>5477</v>
      </c>
      <c r="C4310" s="28" t="s">
        <v>412</v>
      </c>
    </row>
    <row r="4311" spans="1:3" ht="20.25" customHeight="1">
      <c r="A4311" s="5" t="str">
        <f>"029088"</f>
        <v>029088</v>
      </c>
      <c r="B4311" s="6" t="s">
        <v>5478</v>
      </c>
      <c r="C4311" s="6" t="s">
        <v>31</v>
      </c>
    </row>
    <row r="4312" spans="1:3" ht="20.25" customHeight="1">
      <c r="A4312" s="5" t="str">
        <f>"029797"</f>
        <v>029797</v>
      </c>
      <c r="B4312" s="6" t="s">
        <v>5479</v>
      </c>
      <c r="C4312" s="6" t="s">
        <v>38</v>
      </c>
    </row>
    <row r="4313" spans="1:3" ht="20.25" customHeight="1">
      <c r="A4313" s="5" t="str">
        <f>"029968"</f>
        <v>029968</v>
      </c>
      <c r="B4313" s="6" t="s">
        <v>5480</v>
      </c>
      <c r="C4313" s="6" t="s">
        <v>8</v>
      </c>
    </row>
    <row r="4314" spans="1:3" ht="20.25" customHeight="1">
      <c r="A4314" s="5" t="str">
        <f>"030327"</f>
        <v>030327</v>
      </c>
      <c r="B4314" s="103" t="s">
        <v>5481</v>
      </c>
      <c r="C4314" s="6" t="s">
        <v>40</v>
      </c>
    </row>
    <row r="4315" spans="1:3" ht="20.25" customHeight="1">
      <c r="A4315" s="5" t="str">
        <f>"031345"</f>
        <v>031345</v>
      </c>
      <c r="B4315" s="6" t="s">
        <v>5482</v>
      </c>
      <c r="C4315" s="6" t="s">
        <v>8</v>
      </c>
    </row>
    <row r="4316" spans="1:3" ht="20.25" customHeight="1">
      <c r="A4316" s="10">
        <v>31666</v>
      </c>
      <c r="B4316" s="11" t="s">
        <v>5483</v>
      </c>
      <c r="C4316" s="11" t="s">
        <v>261</v>
      </c>
    </row>
    <row r="4317" spans="1:3" ht="20.25" customHeight="1">
      <c r="A4317" s="5" t="str">
        <f>"031777"</f>
        <v>031777</v>
      </c>
      <c r="B4317" s="6" t="s">
        <v>5484</v>
      </c>
      <c r="C4317" s="6" t="s">
        <v>12</v>
      </c>
    </row>
    <row r="4318" spans="1:3" ht="20.25" customHeight="1">
      <c r="A4318" s="5" t="str">
        <f>"031806"</f>
        <v>031806</v>
      </c>
      <c r="B4318" s="6" t="s">
        <v>5485</v>
      </c>
      <c r="C4318" s="6" t="s">
        <v>3805</v>
      </c>
    </row>
    <row r="4319" spans="1:3" ht="20.25" customHeight="1">
      <c r="A4319" s="5" t="str">
        <f>"031888"</f>
        <v>031888</v>
      </c>
      <c r="B4319" s="6" t="s">
        <v>5486</v>
      </c>
      <c r="C4319" s="6" t="s">
        <v>1400</v>
      </c>
    </row>
    <row r="4320" spans="1:3" ht="20.25" customHeight="1">
      <c r="A4320" s="5" t="str">
        <f>"031889"</f>
        <v>031889</v>
      </c>
      <c r="B4320" s="6" t="s">
        <v>5487</v>
      </c>
      <c r="C4320" s="6" t="s">
        <v>147</v>
      </c>
    </row>
    <row r="4321" spans="1:3" ht="20.25" customHeight="1">
      <c r="A4321" s="28" t="s">
        <v>5488</v>
      </c>
      <c r="B4321" s="28" t="s">
        <v>5489</v>
      </c>
      <c r="C4321" s="28" t="s">
        <v>2636</v>
      </c>
    </row>
    <row r="4322" spans="1:3" ht="20.25" customHeight="1">
      <c r="A4322" s="15">
        <v>32323</v>
      </c>
      <c r="B4322" s="16" t="s">
        <v>5490</v>
      </c>
      <c r="C4322" s="16" t="s">
        <v>1936</v>
      </c>
    </row>
    <row r="4323" spans="1:3" ht="20.25" customHeight="1">
      <c r="A4323" s="5" t="str">
        <f>"033117"</f>
        <v>033117</v>
      </c>
      <c r="B4323" s="6" t="s">
        <v>5491</v>
      </c>
      <c r="C4323" s="6" t="s">
        <v>40</v>
      </c>
    </row>
    <row r="4324" spans="1:3" ht="20.25" customHeight="1">
      <c r="A4324" s="5" t="str">
        <f>"033334"</f>
        <v>033334</v>
      </c>
      <c r="B4324" s="6" t="s">
        <v>5492</v>
      </c>
      <c r="C4324" s="6" t="s">
        <v>934</v>
      </c>
    </row>
    <row r="4325" spans="1:3" ht="20.25" customHeight="1">
      <c r="A4325" s="104">
        <v>33385</v>
      </c>
      <c r="B4325" s="99" t="s">
        <v>5493</v>
      </c>
      <c r="C4325" s="99" t="s">
        <v>340</v>
      </c>
    </row>
    <row r="4326" spans="1:3" ht="20.25" customHeight="1">
      <c r="A4326" s="5" t="str">
        <f>"034789"</f>
        <v>034789</v>
      </c>
      <c r="B4326" s="6" t="s">
        <v>5494</v>
      </c>
      <c r="C4326" s="6" t="s">
        <v>38</v>
      </c>
    </row>
    <row r="4327" spans="1:3" ht="20.25" customHeight="1">
      <c r="A4327" s="5" t="str">
        <f>"035777"</f>
        <v>035777</v>
      </c>
      <c r="B4327" s="6" t="s">
        <v>5495</v>
      </c>
      <c r="C4327" s="6" t="s">
        <v>415</v>
      </c>
    </row>
    <row r="4328" spans="1:3" ht="20.25" customHeight="1">
      <c r="A4328" s="29">
        <v>36066</v>
      </c>
      <c r="B4328" s="30" t="s">
        <v>5496</v>
      </c>
      <c r="C4328" s="40" t="s">
        <v>169</v>
      </c>
    </row>
    <row r="4329" spans="1:3" ht="20.25" customHeight="1">
      <c r="A4329" s="5" t="str">
        <f>"036555"</f>
        <v>036555</v>
      </c>
      <c r="B4329" s="6" t="s">
        <v>5497</v>
      </c>
      <c r="C4329" s="6" t="s">
        <v>384</v>
      </c>
    </row>
    <row r="4330" spans="1:3" ht="20.25" customHeight="1">
      <c r="A4330" s="28" t="s">
        <v>5498</v>
      </c>
      <c r="B4330" s="28" t="s">
        <v>5499</v>
      </c>
      <c r="C4330" s="28" t="s">
        <v>244</v>
      </c>
    </row>
    <row r="4331" spans="1:3" ht="20.25" customHeight="1">
      <c r="A4331" s="5" t="str">
        <f>"036798"</f>
        <v>036798</v>
      </c>
      <c r="B4331" s="6" t="s">
        <v>5500</v>
      </c>
      <c r="C4331" s="6" t="s">
        <v>5501</v>
      </c>
    </row>
    <row r="4332" spans="1:3" ht="20.25" customHeight="1">
      <c r="A4332" s="39" t="s">
        <v>5502</v>
      </c>
      <c r="B4332" s="39" t="s">
        <v>5503</v>
      </c>
      <c r="C4332" s="39" t="s">
        <v>185</v>
      </c>
    </row>
    <row r="4333" spans="1:3" ht="20.25" customHeight="1">
      <c r="A4333" s="5" t="str">
        <f>"037777"</f>
        <v>037777</v>
      </c>
      <c r="B4333" s="6" t="s">
        <v>5504</v>
      </c>
      <c r="C4333" s="6" t="s">
        <v>3055</v>
      </c>
    </row>
    <row r="4334" spans="1:3" ht="20.25" customHeight="1">
      <c r="A4334" s="5" t="str">
        <f>"038666"</f>
        <v>038666</v>
      </c>
      <c r="B4334" s="6" t="s">
        <v>5505</v>
      </c>
      <c r="C4334" s="6" t="s">
        <v>34</v>
      </c>
    </row>
    <row r="4335" spans="1:3" ht="20.25" customHeight="1">
      <c r="A4335" s="28" t="s">
        <v>5506</v>
      </c>
      <c r="B4335" s="28" t="s">
        <v>5507</v>
      </c>
      <c r="C4335" s="28" t="s">
        <v>333</v>
      </c>
    </row>
    <row r="4336" spans="1:3" ht="20.25" customHeight="1">
      <c r="A4336" s="5" t="str">
        <f>"038900"</f>
        <v>038900</v>
      </c>
      <c r="B4336" s="6" t="s">
        <v>5508</v>
      </c>
      <c r="C4336" s="6" t="s">
        <v>185</v>
      </c>
    </row>
    <row r="4337" spans="1:3" ht="20.25" customHeight="1">
      <c r="A4337" s="5" t="str">
        <f>"040001"</f>
        <v>040001</v>
      </c>
      <c r="B4337" s="6" t="s">
        <v>5509</v>
      </c>
      <c r="C4337" s="6" t="s">
        <v>610</v>
      </c>
    </row>
    <row r="4338" spans="1:3" ht="20.25" customHeight="1">
      <c r="A4338" s="28" t="s">
        <v>5510</v>
      </c>
      <c r="B4338" s="28" t="s">
        <v>5511</v>
      </c>
      <c r="C4338" s="28" t="s">
        <v>133</v>
      </c>
    </row>
    <row r="4339" spans="1:3" ht="20.25" customHeight="1">
      <c r="A4339" s="5" t="str">
        <f>"041888"</f>
        <v>041888</v>
      </c>
      <c r="B4339" s="6" t="s">
        <v>5512</v>
      </c>
      <c r="C4339" s="6" t="s">
        <v>34</v>
      </c>
    </row>
    <row r="4340" spans="1:3" ht="20.25" customHeight="1">
      <c r="A4340" s="10">
        <v>43210</v>
      </c>
      <c r="B4340" s="11" t="s">
        <v>5513</v>
      </c>
      <c r="C4340" s="11" t="s">
        <v>408</v>
      </c>
    </row>
    <row r="4341" spans="1:3" ht="20.25" customHeight="1">
      <c r="A4341" s="5" t="str">
        <f>"044444"</f>
        <v>044444</v>
      </c>
      <c r="B4341" s="6" t="s">
        <v>5514</v>
      </c>
      <c r="C4341" s="6" t="s">
        <v>1593</v>
      </c>
    </row>
    <row r="4342" spans="1:3" ht="20.25" customHeight="1">
      <c r="A4342" s="10">
        <v>44533</v>
      </c>
      <c r="B4342" s="11" t="s">
        <v>5515</v>
      </c>
      <c r="C4342" s="11" t="s">
        <v>1981</v>
      </c>
    </row>
    <row r="4343" spans="1:3" ht="20.25" customHeight="1">
      <c r="A4343" s="5" t="str">
        <f>"044567"</f>
        <v>044567</v>
      </c>
      <c r="B4343" s="6" t="s">
        <v>5516</v>
      </c>
      <c r="C4343" s="6" t="s">
        <v>415</v>
      </c>
    </row>
    <row r="4344" spans="1:3" ht="20.25" customHeight="1">
      <c r="A4344" s="5" t="str">
        <f>"045666"</f>
        <v>045666</v>
      </c>
      <c r="B4344" s="30" t="s">
        <v>5517</v>
      </c>
      <c r="C4344" s="6" t="s">
        <v>285</v>
      </c>
    </row>
    <row r="4345" spans="1:3" ht="20.25" customHeight="1">
      <c r="A4345" s="5" t="str">
        <f>"046999"</f>
        <v>046999</v>
      </c>
      <c r="B4345" s="6" t="s">
        <v>5518</v>
      </c>
      <c r="C4345" s="6" t="s">
        <v>18</v>
      </c>
    </row>
    <row r="4346" spans="1:3" ht="20.25" customHeight="1">
      <c r="A4346" s="5" t="str">
        <f>"048666"</f>
        <v>048666</v>
      </c>
      <c r="B4346" s="6" t="s">
        <v>5519</v>
      </c>
      <c r="C4346" s="6" t="s">
        <v>285</v>
      </c>
    </row>
    <row r="4347" spans="1:3" ht="20.25" customHeight="1">
      <c r="A4347" s="5" t="str">
        <f>"049959"</f>
        <v>049959</v>
      </c>
      <c r="B4347" s="6" t="s">
        <v>5520</v>
      </c>
      <c r="C4347" s="6" t="s">
        <v>59</v>
      </c>
    </row>
    <row r="4348" spans="1:3" ht="20.25" customHeight="1">
      <c r="A4348" s="10">
        <v>50119</v>
      </c>
      <c r="B4348" s="11" t="s">
        <v>5521</v>
      </c>
      <c r="C4348" s="11" t="s">
        <v>285</v>
      </c>
    </row>
    <row r="4349" spans="1:3" ht="20.25" customHeight="1">
      <c r="A4349" s="28" t="s">
        <v>5522</v>
      </c>
      <c r="B4349" s="28" t="s">
        <v>5523</v>
      </c>
      <c r="C4349" s="28" t="s">
        <v>147</v>
      </c>
    </row>
    <row r="4350" spans="1:3" ht="20.25" customHeight="1">
      <c r="A4350" s="5" t="str">
        <f>"051113"</f>
        <v>051113</v>
      </c>
      <c r="B4350" s="6" t="s">
        <v>5524</v>
      </c>
      <c r="C4350" s="6" t="s">
        <v>34</v>
      </c>
    </row>
    <row r="4351" spans="1:3" ht="20.25" customHeight="1">
      <c r="A4351" s="5" t="str">
        <f>"051118"</f>
        <v>051118</v>
      </c>
      <c r="B4351" s="6" t="s">
        <v>5525</v>
      </c>
      <c r="C4351" s="6" t="s">
        <v>34</v>
      </c>
    </row>
    <row r="4352" spans="1:3" ht="20.25" customHeight="1">
      <c r="A4352" s="5" t="str">
        <f>"051222"</f>
        <v>051222</v>
      </c>
      <c r="B4352" s="6" t="s">
        <v>5526</v>
      </c>
      <c r="C4352" s="6" t="s">
        <v>704</v>
      </c>
    </row>
    <row r="4353" spans="1:3" ht="20.25" customHeight="1">
      <c r="A4353" s="5" t="str">
        <f>"051678"</f>
        <v>051678</v>
      </c>
      <c r="B4353" s="6" t="s">
        <v>5527</v>
      </c>
      <c r="C4353" s="6" t="s">
        <v>139</v>
      </c>
    </row>
    <row r="4354" spans="1:3" ht="20.25" customHeight="1">
      <c r="A4354" s="28" t="s">
        <v>5528</v>
      </c>
      <c r="B4354" s="28" t="s">
        <v>5529</v>
      </c>
      <c r="C4354" s="28" t="s">
        <v>4</v>
      </c>
    </row>
    <row r="4355" spans="1:3" ht="20.25" customHeight="1">
      <c r="A4355" s="28" t="s">
        <v>5530</v>
      </c>
      <c r="B4355" s="28" t="s">
        <v>5531</v>
      </c>
      <c r="C4355" s="28" t="s">
        <v>159</v>
      </c>
    </row>
    <row r="4356" spans="1:3" ht="20.25" customHeight="1">
      <c r="A4356" s="5" t="str">
        <f>"051872"</f>
        <v>051872</v>
      </c>
      <c r="B4356" s="6" t="s">
        <v>5532</v>
      </c>
      <c r="C4356" s="6" t="s">
        <v>665</v>
      </c>
    </row>
    <row r="4357" spans="1:3" ht="20.25" customHeight="1">
      <c r="A4357" s="22">
        <v>52088</v>
      </c>
      <c r="B4357" s="23" t="s">
        <v>5533</v>
      </c>
      <c r="C4357" s="23" t="s">
        <v>20</v>
      </c>
    </row>
    <row r="4358" spans="1:3" ht="20.25" customHeight="1">
      <c r="A4358" s="5" t="str">
        <f>"052121"</f>
        <v>052121</v>
      </c>
      <c r="B4358" s="6" t="s">
        <v>5534</v>
      </c>
      <c r="C4358" s="6" t="s">
        <v>5455</v>
      </c>
    </row>
    <row r="4359" spans="1:3" ht="20.25" customHeight="1">
      <c r="A4359" s="39" t="s">
        <v>5535</v>
      </c>
      <c r="B4359" s="39" t="s">
        <v>5536</v>
      </c>
      <c r="C4359" s="39" t="s">
        <v>34</v>
      </c>
    </row>
    <row r="4360" spans="1:3" ht="20.25" customHeight="1">
      <c r="A4360" s="5" t="str">
        <f>"052557"</f>
        <v>052557</v>
      </c>
      <c r="B4360" s="6" t="s">
        <v>5537</v>
      </c>
      <c r="C4360" s="6" t="s">
        <v>176</v>
      </c>
    </row>
    <row r="4361" spans="1:3" ht="20.25" customHeight="1">
      <c r="A4361" s="18">
        <v>52697</v>
      </c>
      <c r="B4361" s="19" t="s">
        <v>5538</v>
      </c>
      <c r="C4361" s="19" t="s">
        <v>399</v>
      </c>
    </row>
    <row r="4362" spans="1:3" ht="20.25" customHeight="1">
      <c r="A4362" s="15">
        <v>52988</v>
      </c>
      <c r="B4362" s="16" t="s">
        <v>5539</v>
      </c>
      <c r="C4362" s="16" t="s">
        <v>34</v>
      </c>
    </row>
    <row r="4363" spans="1:3" ht="20.25" customHeight="1">
      <c r="A4363" s="5" t="str">
        <f>"053000"</f>
        <v>053000</v>
      </c>
      <c r="B4363" s="6" t="s">
        <v>5540</v>
      </c>
      <c r="C4363" s="6" t="s">
        <v>31</v>
      </c>
    </row>
    <row r="4364" spans="1:3" ht="20.25" customHeight="1">
      <c r="A4364" s="10">
        <v>53088</v>
      </c>
      <c r="B4364" s="11" t="s">
        <v>5541</v>
      </c>
      <c r="C4364" s="11" t="s">
        <v>38</v>
      </c>
    </row>
    <row r="4365" spans="1:3" ht="20.25" customHeight="1">
      <c r="A4365" s="5" t="str">
        <f>"053566"</f>
        <v>053566</v>
      </c>
      <c r="B4365" s="6" t="s">
        <v>5542</v>
      </c>
      <c r="C4365" s="6" t="s">
        <v>38</v>
      </c>
    </row>
    <row r="4366" spans="1:3" ht="20.25" customHeight="1">
      <c r="A4366" s="5" t="str">
        <f>"054166"</f>
        <v>054166</v>
      </c>
      <c r="B4366" s="6" t="s">
        <v>5543</v>
      </c>
      <c r="C4366" s="6" t="s">
        <v>623</v>
      </c>
    </row>
    <row r="4367" spans="1:3" ht="20.25" customHeight="1">
      <c r="A4367" s="28" t="s">
        <v>5544</v>
      </c>
      <c r="B4367" s="28" t="s">
        <v>5545</v>
      </c>
      <c r="C4367" s="28" t="s">
        <v>40</v>
      </c>
    </row>
    <row r="4368" spans="1:3" ht="20.25" customHeight="1">
      <c r="A4368" s="5" t="str">
        <f>"055555"</f>
        <v>055555</v>
      </c>
      <c r="B4368" s="6" t="s">
        <v>5546</v>
      </c>
      <c r="C4368" s="6" t="s">
        <v>185</v>
      </c>
    </row>
    <row r="4369" spans="1:3" ht="20.25" customHeight="1">
      <c r="A4369" s="5" t="str">
        <f>"055556"</f>
        <v>055556</v>
      </c>
      <c r="B4369" s="6" t="s">
        <v>5547</v>
      </c>
      <c r="C4369" s="6" t="s">
        <v>412</v>
      </c>
    </row>
    <row r="4370" spans="1:3" ht="20.25" customHeight="1">
      <c r="A4370" s="5" t="str">
        <f>"055588"</f>
        <v>055588</v>
      </c>
      <c r="B4370" s="34" t="s">
        <v>5548</v>
      </c>
      <c r="C4370" s="6" t="s">
        <v>429</v>
      </c>
    </row>
    <row r="4371" spans="1:3" ht="20.25" customHeight="1">
      <c r="A4371" s="28" t="s">
        <v>5549</v>
      </c>
      <c r="B4371" s="28" t="s">
        <v>5550</v>
      </c>
      <c r="C4371" s="28" t="s">
        <v>695</v>
      </c>
    </row>
    <row r="4372" spans="1:3" ht="20.25" customHeight="1">
      <c r="A4372" s="5" t="str">
        <f>"055888"</f>
        <v>055888</v>
      </c>
      <c r="B4372" s="6" t="s">
        <v>5551</v>
      </c>
      <c r="C4372" s="6" t="s">
        <v>934</v>
      </c>
    </row>
    <row r="4373" spans="1:3" ht="20.25" customHeight="1">
      <c r="A4373" s="28" t="s">
        <v>5552</v>
      </c>
      <c r="B4373" s="28" t="s">
        <v>5553</v>
      </c>
      <c r="C4373" s="28" t="s">
        <v>147</v>
      </c>
    </row>
    <row r="4374" spans="1:3" ht="20.25" customHeight="1">
      <c r="A4374" s="29">
        <v>56068</v>
      </c>
      <c r="B4374" s="30" t="s">
        <v>5554</v>
      </c>
      <c r="C4374" s="30" t="s">
        <v>14</v>
      </c>
    </row>
    <row r="4375" spans="1:3" ht="20.25" customHeight="1">
      <c r="A4375" s="10">
        <v>56111</v>
      </c>
      <c r="B4375" s="11" t="s">
        <v>5555</v>
      </c>
      <c r="C4375" s="11" t="s">
        <v>10</v>
      </c>
    </row>
    <row r="4376" spans="1:3" ht="20.25" customHeight="1">
      <c r="A4376" s="104">
        <v>56119</v>
      </c>
      <c r="B4376" s="99" t="s">
        <v>5556</v>
      </c>
      <c r="C4376" s="99" t="s">
        <v>206</v>
      </c>
    </row>
    <row r="4377" spans="1:3" ht="20.25" customHeight="1">
      <c r="A4377" s="5" t="str">
        <f>"056789"</f>
        <v>056789</v>
      </c>
      <c r="B4377" s="6" t="s">
        <v>5557</v>
      </c>
      <c r="C4377" s="6" t="s">
        <v>91</v>
      </c>
    </row>
    <row r="4378" spans="1:3" ht="20.25" customHeight="1">
      <c r="A4378" s="28" t="s">
        <v>5558</v>
      </c>
      <c r="B4378" s="28" t="s">
        <v>5559</v>
      </c>
      <c r="C4378" s="28" t="s">
        <v>10</v>
      </c>
    </row>
    <row r="4379" spans="1:3" ht="20.25" customHeight="1">
      <c r="A4379" s="5" t="str">
        <f>"056882"</f>
        <v>056882</v>
      </c>
      <c r="B4379" s="6" t="s">
        <v>5560</v>
      </c>
      <c r="C4379" s="6" t="s">
        <v>34</v>
      </c>
    </row>
    <row r="4380" spans="1:3" ht="20.25" customHeight="1">
      <c r="A4380" s="5" t="str">
        <f>"056999"</f>
        <v>056999</v>
      </c>
      <c r="B4380" s="6" t="s">
        <v>5561</v>
      </c>
      <c r="C4380" s="6" t="s">
        <v>24</v>
      </c>
    </row>
    <row r="4381" spans="1:3" ht="20.25" customHeight="1">
      <c r="A4381" s="85">
        <v>57686</v>
      </c>
      <c r="B4381" s="86" t="s">
        <v>5562</v>
      </c>
      <c r="C4381" s="42" t="s">
        <v>838</v>
      </c>
    </row>
    <row r="4382" spans="1:3" ht="20.25" customHeight="1">
      <c r="A4382" s="5" t="str">
        <f>"057888"</f>
        <v>057888</v>
      </c>
      <c r="B4382" s="6" t="s">
        <v>5563</v>
      </c>
      <c r="C4382" s="6" t="s">
        <v>139</v>
      </c>
    </row>
    <row r="4383" spans="1:3" ht="20.25" customHeight="1">
      <c r="A4383" s="28" t="s">
        <v>5564</v>
      </c>
      <c r="B4383" s="28" t="s">
        <v>5565</v>
      </c>
      <c r="C4383" s="28" t="s">
        <v>1936</v>
      </c>
    </row>
    <row r="4384" spans="1:3" ht="20.25" customHeight="1">
      <c r="A4384" s="15">
        <v>58752</v>
      </c>
      <c r="B4384" s="16" t="s">
        <v>5566</v>
      </c>
      <c r="C4384" s="16" t="s">
        <v>1732</v>
      </c>
    </row>
    <row r="4385" spans="1:3" ht="20.25" customHeight="1">
      <c r="A4385" s="5" t="str">
        <f>"058838"</f>
        <v>058838</v>
      </c>
      <c r="B4385" s="6" t="s">
        <v>5567</v>
      </c>
      <c r="C4385" s="6" t="s">
        <v>417</v>
      </c>
    </row>
    <row r="4386" spans="1:3" ht="20.25" customHeight="1">
      <c r="A4386" s="28" t="s">
        <v>5568</v>
      </c>
      <c r="B4386" s="28" t="s">
        <v>5569</v>
      </c>
      <c r="C4386" s="28" t="s">
        <v>830</v>
      </c>
    </row>
    <row r="4387" spans="1:3" ht="20.25" customHeight="1">
      <c r="A4387" s="10">
        <v>58902</v>
      </c>
      <c r="B4387" s="11" t="s">
        <v>5570</v>
      </c>
      <c r="C4387" s="11" t="s">
        <v>40</v>
      </c>
    </row>
    <row r="4388" spans="1:3" ht="20.25" customHeight="1">
      <c r="A4388" s="28" t="s">
        <v>5571</v>
      </c>
      <c r="B4388" s="28" t="s">
        <v>5572</v>
      </c>
      <c r="C4388" s="28" t="s">
        <v>646</v>
      </c>
    </row>
    <row r="4389" spans="1:3" ht="20.25" customHeight="1">
      <c r="A4389" s="28" t="s">
        <v>5573</v>
      </c>
      <c r="B4389" s="28" t="s">
        <v>5574</v>
      </c>
      <c r="C4389" s="28" t="s">
        <v>343</v>
      </c>
    </row>
    <row r="4390" spans="1:3" ht="20.25" customHeight="1">
      <c r="A4390" s="85">
        <v>59288</v>
      </c>
      <c r="B4390" s="86" t="s">
        <v>5575</v>
      </c>
      <c r="C4390" s="86" t="s">
        <v>10</v>
      </c>
    </row>
    <row r="4391" spans="1:3" ht="20.25" customHeight="1">
      <c r="A4391" s="5" t="str">
        <f>"060222"</f>
        <v>060222</v>
      </c>
      <c r="B4391" s="6" t="s">
        <v>5576</v>
      </c>
      <c r="C4391" s="6" t="s">
        <v>59</v>
      </c>
    </row>
    <row r="4392" spans="1:3" ht="20.25" customHeight="1">
      <c r="A4392" s="28" t="s">
        <v>5577</v>
      </c>
      <c r="B4392" s="28" t="s">
        <v>5578</v>
      </c>
      <c r="C4392" s="28" t="s">
        <v>165</v>
      </c>
    </row>
    <row r="4393" spans="1:3" ht="20.25" customHeight="1">
      <c r="A4393" s="28" t="s">
        <v>5579</v>
      </c>
      <c r="B4393" s="28" t="s">
        <v>5580</v>
      </c>
      <c r="C4393" s="28" t="s">
        <v>38</v>
      </c>
    </row>
    <row r="4394" spans="1:3" ht="20.25" customHeight="1">
      <c r="A4394" s="5" t="str">
        <f>"060677"</f>
        <v>060677</v>
      </c>
      <c r="B4394" s="6" t="s">
        <v>5581</v>
      </c>
      <c r="C4394" s="6" t="s">
        <v>370</v>
      </c>
    </row>
    <row r="4395" spans="1:3" ht="20.25" customHeight="1">
      <c r="A4395" s="15">
        <v>61056</v>
      </c>
      <c r="B4395" s="16" t="s">
        <v>5582</v>
      </c>
      <c r="C4395" s="16" t="s">
        <v>5583</v>
      </c>
    </row>
    <row r="4396" spans="1:3" ht="20.25" customHeight="1">
      <c r="A4396" s="5" t="str">
        <f>"061161"</f>
        <v>061161</v>
      </c>
      <c r="B4396" s="6" t="s">
        <v>5584</v>
      </c>
      <c r="C4396" s="6" t="s">
        <v>909</v>
      </c>
    </row>
    <row r="4397" spans="1:3" ht="20.25" customHeight="1">
      <c r="A4397" s="5" t="str">
        <f>"061333"</f>
        <v>061333</v>
      </c>
      <c r="B4397" s="6" t="s">
        <v>5585</v>
      </c>
      <c r="C4397" s="6" t="s">
        <v>147</v>
      </c>
    </row>
    <row r="4398" spans="1:3" ht="20.25" customHeight="1">
      <c r="A4398" s="5" t="str">
        <f>"061388"</f>
        <v>061388</v>
      </c>
      <c r="B4398" s="6" t="s">
        <v>5586</v>
      </c>
      <c r="C4398" s="6" t="s">
        <v>185</v>
      </c>
    </row>
    <row r="4399" spans="1:3" ht="20.25" customHeight="1">
      <c r="A4399" s="5" t="str">
        <f>"061688"</f>
        <v>061688</v>
      </c>
      <c r="B4399" s="6" t="s">
        <v>5587</v>
      </c>
      <c r="C4399" s="6" t="s">
        <v>870</v>
      </c>
    </row>
    <row r="4400" spans="1:3" ht="20.25" customHeight="1">
      <c r="A4400" s="15">
        <v>61818</v>
      </c>
      <c r="B4400" s="24" t="s">
        <v>5588</v>
      </c>
      <c r="C4400" s="24" t="s">
        <v>94</v>
      </c>
    </row>
    <row r="4401" spans="1:3" ht="20.25" customHeight="1">
      <c r="A4401" s="28" t="s">
        <v>5589</v>
      </c>
      <c r="B4401" s="28" t="s">
        <v>5590</v>
      </c>
      <c r="C4401" s="28" t="s">
        <v>91</v>
      </c>
    </row>
    <row r="4402" spans="1:3" ht="20.25" customHeight="1">
      <c r="A4402" s="5" t="str">
        <f>"062128"</f>
        <v>062128</v>
      </c>
      <c r="B4402" s="6" t="s">
        <v>5591</v>
      </c>
      <c r="C4402" s="6" t="s">
        <v>602</v>
      </c>
    </row>
    <row r="4403" spans="1:3" ht="20.25" customHeight="1">
      <c r="A4403" s="5" t="str">
        <f>"062526"</f>
        <v>062526</v>
      </c>
      <c r="B4403" s="6" t="s">
        <v>5592</v>
      </c>
      <c r="C4403" s="6" t="s">
        <v>10</v>
      </c>
    </row>
    <row r="4404" spans="1:3" ht="20.25" customHeight="1">
      <c r="A4404" s="28" t="s">
        <v>5593</v>
      </c>
      <c r="B4404" s="28" t="s">
        <v>5594</v>
      </c>
      <c r="C4404" s="28" t="s">
        <v>3805</v>
      </c>
    </row>
    <row r="4405" spans="1:3" ht="20.25" customHeight="1">
      <c r="A4405" s="28" t="s">
        <v>5595</v>
      </c>
      <c r="B4405" s="28" t="s">
        <v>5596</v>
      </c>
      <c r="C4405" s="28" t="s">
        <v>665</v>
      </c>
    </row>
    <row r="4406" spans="1:3" ht="20.25" customHeight="1">
      <c r="A4406" s="28" t="s">
        <v>5597</v>
      </c>
      <c r="B4406" s="28" t="s">
        <v>5598</v>
      </c>
      <c r="C4406" s="28" t="s">
        <v>185</v>
      </c>
    </row>
    <row r="4407" spans="1:3" ht="20.25" customHeight="1">
      <c r="A4407" s="39" t="s">
        <v>5599</v>
      </c>
      <c r="B4407" s="39" t="s">
        <v>5600</v>
      </c>
      <c r="C4407" s="39" t="s">
        <v>431</v>
      </c>
    </row>
    <row r="4408" spans="1:3" ht="20.25" customHeight="1">
      <c r="A4408" s="28" t="s">
        <v>5601</v>
      </c>
      <c r="B4408" s="28" t="s">
        <v>5602</v>
      </c>
      <c r="C4408" s="28" t="s">
        <v>204</v>
      </c>
    </row>
    <row r="4409" spans="1:3" ht="20.25" customHeight="1">
      <c r="A4409" s="5" t="str">
        <f>"065936"</f>
        <v>065936</v>
      </c>
      <c r="B4409" s="6" t="s">
        <v>5603</v>
      </c>
      <c r="C4409" s="6" t="s">
        <v>10</v>
      </c>
    </row>
    <row r="4410" spans="1:3" ht="20.25" customHeight="1">
      <c r="A4410" s="5" t="str">
        <f>"065999"</f>
        <v>065999</v>
      </c>
      <c r="B4410" s="6" t="s">
        <v>5604</v>
      </c>
      <c r="C4410" s="6" t="s">
        <v>34</v>
      </c>
    </row>
    <row r="4411" spans="1:3" ht="20.25" customHeight="1">
      <c r="A4411" s="39" t="s">
        <v>5605</v>
      </c>
      <c r="B4411" s="39" t="s">
        <v>5606</v>
      </c>
      <c r="C4411" s="39" t="s">
        <v>1125</v>
      </c>
    </row>
    <row r="4412" spans="1:3" ht="20.25" customHeight="1">
      <c r="A4412" s="5" t="str">
        <f>"066096"</f>
        <v>066096</v>
      </c>
      <c r="B4412" s="6" t="s">
        <v>5607</v>
      </c>
      <c r="C4412" s="6" t="s">
        <v>38</v>
      </c>
    </row>
    <row r="4413" spans="1:3" ht="20.25" customHeight="1">
      <c r="A4413" s="29">
        <v>66111</v>
      </c>
      <c r="B4413" s="30" t="s">
        <v>5608</v>
      </c>
      <c r="C4413" s="30" t="s">
        <v>38</v>
      </c>
    </row>
    <row r="4414" spans="1:3" ht="20.25" customHeight="1">
      <c r="A4414" s="5" t="str">
        <f>"066299"</f>
        <v>066299</v>
      </c>
      <c r="B4414" s="6" t="s">
        <v>5609</v>
      </c>
      <c r="C4414" s="6" t="s">
        <v>10</v>
      </c>
    </row>
    <row r="4415" spans="1:3" ht="20.25" customHeight="1">
      <c r="A4415" s="5" t="str">
        <f>"066388"</f>
        <v>066388</v>
      </c>
      <c r="B4415" s="6" t="s">
        <v>5610</v>
      </c>
      <c r="C4415" s="6" t="s">
        <v>934</v>
      </c>
    </row>
    <row r="4416" spans="1:3" ht="20.25" customHeight="1">
      <c r="A4416" s="5" t="str">
        <f>"066666"</f>
        <v>066666</v>
      </c>
      <c r="B4416" s="6" t="s">
        <v>5611</v>
      </c>
      <c r="C4416" s="6" t="s">
        <v>121</v>
      </c>
    </row>
    <row r="4417" spans="1:3" ht="20.25" customHeight="1">
      <c r="A4417" s="5" t="str">
        <f>"066679"</f>
        <v>066679</v>
      </c>
      <c r="B4417" s="6" t="s">
        <v>5612</v>
      </c>
      <c r="C4417" s="6" t="s">
        <v>224</v>
      </c>
    </row>
    <row r="4418" spans="1:3" ht="20.25" customHeight="1">
      <c r="A4418" s="5" t="str">
        <f>"066692"</f>
        <v>066692</v>
      </c>
      <c r="B4418" s="6" t="s">
        <v>5613</v>
      </c>
      <c r="C4418" s="6" t="s">
        <v>139</v>
      </c>
    </row>
    <row r="4419" spans="1:3" ht="20.25" customHeight="1">
      <c r="A4419" s="5" t="str">
        <f>"066758"</f>
        <v>066758</v>
      </c>
      <c r="B4419" s="6" t="s">
        <v>5614</v>
      </c>
      <c r="C4419" s="6" t="s">
        <v>159</v>
      </c>
    </row>
    <row r="4420" spans="1:3" ht="20.25" customHeight="1">
      <c r="A4420" s="15">
        <v>66785</v>
      </c>
      <c r="B4420" s="16" t="s">
        <v>5615</v>
      </c>
      <c r="C4420" s="16" t="s">
        <v>40</v>
      </c>
    </row>
    <row r="4421" spans="1:3" ht="20.25" customHeight="1">
      <c r="A4421" s="5" t="str">
        <f>"066789"</f>
        <v>066789</v>
      </c>
      <c r="B4421" s="6" t="s">
        <v>5616</v>
      </c>
      <c r="C4421" s="6" t="s">
        <v>59</v>
      </c>
    </row>
    <row r="4422" spans="1:3" ht="20.25" customHeight="1">
      <c r="A4422" s="39" t="s">
        <v>5617</v>
      </c>
      <c r="B4422" s="39" t="s">
        <v>5618</v>
      </c>
      <c r="C4422" s="39" t="s">
        <v>94</v>
      </c>
    </row>
    <row r="4423" spans="1:3" ht="20.25" customHeight="1">
      <c r="A4423" s="15">
        <v>67518</v>
      </c>
      <c r="B4423" s="16" t="s">
        <v>5619</v>
      </c>
      <c r="C4423" s="16" t="s">
        <v>293</v>
      </c>
    </row>
    <row r="4424" spans="1:3" ht="20.25" customHeight="1">
      <c r="A4424" s="28" t="s">
        <v>5620</v>
      </c>
      <c r="B4424" s="28" t="s">
        <v>5621</v>
      </c>
      <c r="C4424" s="28" t="s">
        <v>159</v>
      </c>
    </row>
    <row r="4425" spans="1:3" ht="20.25" customHeight="1">
      <c r="A4425" s="5" t="str">
        <f>"067996"</f>
        <v>067996</v>
      </c>
      <c r="B4425" s="6" t="s">
        <v>5254</v>
      </c>
      <c r="C4425" s="6" t="s">
        <v>10</v>
      </c>
    </row>
    <row r="4426" spans="1:3" ht="20.25" customHeight="1">
      <c r="A4426" s="28" t="s">
        <v>5622</v>
      </c>
      <c r="B4426" s="28" t="s">
        <v>5623</v>
      </c>
      <c r="C4426" s="28" t="s">
        <v>185</v>
      </c>
    </row>
    <row r="4427" spans="1:3" ht="20.25" customHeight="1">
      <c r="A4427" s="5" t="str">
        <f>"068868"</f>
        <v>068868</v>
      </c>
      <c r="B4427" s="6" t="s">
        <v>5624</v>
      </c>
      <c r="C4427" s="6" t="s">
        <v>10</v>
      </c>
    </row>
    <row r="4428" spans="1:3" ht="20.25" customHeight="1">
      <c r="A4428" s="31">
        <v>68888</v>
      </c>
      <c r="B4428" s="62" t="s">
        <v>5625</v>
      </c>
      <c r="C4428" s="62" t="s">
        <v>1770</v>
      </c>
    </row>
    <row r="4429" spans="1:3" ht="20.25" customHeight="1">
      <c r="A4429" s="10">
        <v>69111</v>
      </c>
      <c r="B4429" s="11" t="s">
        <v>5626</v>
      </c>
      <c r="C4429" s="11" t="s">
        <v>720</v>
      </c>
    </row>
    <row r="4430" spans="1:3" ht="20.25" customHeight="1">
      <c r="A4430" s="10">
        <v>69389</v>
      </c>
      <c r="B4430" s="11" t="s">
        <v>5627</v>
      </c>
      <c r="C4430" s="11" t="s">
        <v>1357</v>
      </c>
    </row>
    <row r="4431" spans="1:3" ht="20.25" customHeight="1">
      <c r="A4431" s="10">
        <v>69828</v>
      </c>
      <c r="B4431" s="11" t="s">
        <v>5628</v>
      </c>
      <c r="C4431" s="11" t="s">
        <v>38</v>
      </c>
    </row>
    <row r="4432" spans="1:3" ht="20.25" customHeight="1">
      <c r="A4432" s="10">
        <v>70868</v>
      </c>
      <c r="B4432" s="11" t="s">
        <v>5629</v>
      </c>
      <c r="C4432" s="11" t="s">
        <v>1003</v>
      </c>
    </row>
    <row r="4433" spans="1:3" ht="20.25" customHeight="1">
      <c r="A4433" s="5" t="str">
        <f>"071007"</f>
        <v>071007</v>
      </c>
      <c r="B4433" s="6" t="s">
        <v>5630</v>
      </c>
      <c r="C4433" s="6" t="s">
        <v>802</v>
      </c>
    </row>
    <row r="4434" spans="1:3" ht="20.25" customHeight="1">
      <c r="A4434" s="10">
        <v>71066</v>
      </c>
      <c r="B4434" s="11" t="s">
        <v>5631</v>
      </c>
      <c r="C4434" s="11" t="s">
        <v>335</v>
      </c>
    </row>
    <row r="4435" spans="1:3" ht="20.25" customHeight="1">
      <c r="A4435" s="28" t="s">
        <v>5632</v>
      </c>
      <c r="B4435" s="28" t="s">
        <v>5633</v>
      </c>
      <c r="C4435" s="28" t="s">
        <v>1125</v>
      </c>
    </row>
    <row r="4436" spans="1:3" ht="20.25" customHeight="1">
      <c r="A4436" s="28" t="s">
        <v>5634</v>
      </c>
      <c r="B4436" s="28" t="s">
        <v>5635</v>
      </c>
      <c r="C4436" s="28" t="s">
        <v>185</v>
      </c>
    </row>
    <row r="4437" spans="1:3" ht="20.25" customHeight="1">
      <c r="A4437" s="28" t="s">
        <v>5636</v>
      </c>
      <c r="B4437" s="28" t="s">
        <v>5637</v>
      </c>
      <c r="C4437" s="28" t="s">
        <v>830</v>
      </c>
    </row>
    <row r="4438" spans="1:3" ht="20.25" customHeight="1">
      <c r="A4438" s="58">
        <v>71580</v>
      </c>
      <c r="B4438" s="35" t="s">
        <v>5638</v>
      </c>
      <c r="C4438" s="35" t="s">
        <v>412</v>
      </c>
    </row>
    <row r="4439" spans="1:3" ht="20.25" customHeight="1">
      <c r="A4439" s="5" t="str">
        <f>"071666"</f>
        <v>071666</v>
      </c>
      <c r="B4439" s="6" t="s">
        <v>5639</v>
      </c>
      <c r="C4439" s="6" t="s">
        <v>147</v>
      </c>
    </row>
    <row r="4440" spans="1:3" ht="20.25" customHeight="1">
      <c r="A4440" s="5" t="str">
        <f>"071777"</f>
        <v>071777</v>
      </c>
      <c r="B4440" s="6" t="s">
        <v>5640</v>
      </c>
      <c r="C4440" s="6" t="s">
        <v>370</v>
      </c>
    </row>
    <row r="4441" spans="1:3" ht="20.25" customHeight="1">
      <c r="A4441" s="5" t="str">
        <f>"071888"</f>
        <v>071888</v>
      </c>
      <c r="B4441" s="6" t="s">
        <v>2660</v>
      </c>
      <c r="C4441" s="6" t="s">
        <v>285</v>
      </c>
    </row>
    <row r="4442" spans="1:3" ht="20.25" customHeight="1">
      <c r="A4442" s="5" t="str">
        <f>"071999"</f>
        <v>071999</v>
      </c>
      <c r="B4442" s="6" t="s">
        <v>5641</v>
      </c>
      <c r="C4442" s="6" t="s">
        <v>285</v>
      </c>
    </row>
    <row r="4443" spans="1:3" ht="20.25" customHeight="1">
      <c r="A4443" s="5" t="str">
        <f>"072218"</f>
        <v>072218</v>
      </c>
      <c r="B4443" s="6" t="s">
        <v>5642</v>
      </c>
      <c r="C4443" s="6" t="s">
        <v>169</v>
      </c>
    </row>
    <row r="4444" spans="1:3" ht="20.25" customHeight="1">
      <c r="A4444" s="28" t="s">
        <v>5643</v>
      </c>
      <c r="B4444" s="28" t="s">
        <v>5644</v>
      </c>
      <c r="C4444" s="28" t="s">
        <v>208</v>
      </c>
    </row>
    <row r="4445" spans="1:3" ht="20.25" customHeight="1">
      <c r="A4445" s="5" t="str">
        <f>"072999"</f>
        <v>072999</v>
      </c>
      <c r="B4445" s="6" t="s">
        <v>5645</v>
      </c>
      <c r="C4445" s="6" t="s">
        <v>69</v>
      </c>
    </row>
    <row r="4446" spans="1:3" ht="20.25" customHeight="1">
      <c r="A4446" s="28" t="s">
        <v>5646</v>
      </c>
      <c r="B4446" s="28" t="s">
        <v>5647</v>
      </c>
      <c r="C4446" s="28" t="s">
        <v>261</v>
      </c>
    </row>
    <row r="4447" spans="1:3" ht="20.25" customHeight="1">
      <c r="A4447" s="5" t="str">
        <f>"075800"</f>
        <v>075800</v>
      </c>
      <c r="B4447" s="6" t="s">
        <v>5648</v>
      </c>
      <c r="C4447" s="6" t="s">
        <v>18</v>
      </c>
    </row>
    <row r="4448" spans="1:3" ht="20.25" customHeight="1">
      <c r="A4448" s="5" t="str">
        <f>"075888"</f>
        <v>075888</v>
      </c>
      <c r="B4448" s="6" t="s">
        <v>5649</v>
      </c>
      <c r="C4448" s="6" t="s">
        <v>610</v>
      </c>
    </row>
    <row r="4449" spans="1:3" ht="20.25" customHeight="1">
      <c r="A4449" s="5" t="str">
        <f>"075918"</f>
        <v>075918</v>
      </c>
      <c r="B4449" s="6" t="s">
        <v>5650</v>
      </c>
      <c r="C4449" s="6" t="s">
        <v>31</v>
      </c>
    </row>
    <row r="4450" spans="1:3" ht="20.25" customHeight="1">
      <c r="A4450" s="28" t="s">
        <v>5651</v>
      </c>
      <c r="B4450" s="28" t="s">
        <v>5652</v>
      </c>
      <c r="C4450" s="28" t="s">
        <v>147</v>
      </c>
    </row>
    <row r="4451" spans="1:3" ht="20.25" customHeight="1">
      <c r="A4451" s="28" t="s">
        <v>5653</v>
      </c>
      <c r="B4451" s="28" t="s">
        <v>5654</v>
      </c>
      <c r="C4451" s="28" t="s">
        <v>690</v>
      </c>
    </row>
    <row r="4452" spans="1:3" ht="20.25" customHeight="1">
      <c r="A4452" s="28" t="s">
        <v>5655</v>
      </c>
      <c r="B4452" s="28" t="s">
        <v>5656</v>
      </c>
      <c r="C4452" s="28" t="s">
        <v>1009</v>
      </c>
    </row>
    <row r="4453" spans="1:3" ht="20.25" customHeight="1">
      <c r="A4453" s="10">
        <v>76766</v>
      </c>
      <c r="B4453" s="11" t="s">
        <v>5657</v>
      </c>
      <c r="C4453" s="11" t="s">
        <v>147</v>
      </c>
    </row>
    <row r="4454" spans="1:3" ht="20.25" customHeight="1">
      <c r="A4454" s="5" t="str">
        <f>"076767"</f>
        <v>076767</v>
      </c>
      <c r="B4454" s="6" t="s">
        <v>5658</v>
      </c>
      <c r="C4454" s="6" t="s">
        <v>159</v>
      </c>
    </row>
    <row r="4455" spans="1:3" ht="20.25" customHeight="1">
      <c r="A4455" s="5" t="str">
        <f>"076888"</f>
        <v>076888</v>
      </c>
      <c r="B4455" s="6" t="s">
        <v>5659</v>
      </c>
      <c r="C4455" s="6" t="s">
        <v>204</v>
      </c>
    </row>
    <row r="4456" spans="1:3" ht="20.25" customHeight="1">
      <c r="A4456" s="5" t="str">
        <f>"077119"</f>
        <v>077119</v>
      </c>
      <c r="B4456" s="6" t="s">
        <v>5660</v>
      </c>
      <c r="C4456" s="6" t="s">
        <v>1452</v>
      </c>
    </row>
    <row r="4457" spans="1:3" ht="20.25" customHeight="1">
      <c r="A4457" s="28" t="s">
        <v>5661</v>
      </c>
      <c r="B4457" s="28" t="s">
        <v>5662</v>
      </c>
      <c r="C4457" s="28" t="s">
        <v>34</v>
      </c>
    </row>
    <row r="4458" spans="1:3" ht="20.25" customHeight="1">
      <c r="A4458" s="5" t="str">
        <f>"077188"</f>
        <v>077188</v>
      </c>
      <c r="B4458" s="6" t="s">
        <v>5663</v>
      </c>
      <c r="C4458" s="6" t="s">
        <v>417</v>
      </c>
    </row>
    <row r="4459" spans="1:3" ht="20.25" customHeight="1">
      <c r="A4459" s="5" t="str">
        <f>"077222"</f>
        <v>077222</v>
      </c>
      <c r="B4459" s="6" t="s">
        <v>5664</v>
      </c>
      <c r="C4459" s="6" t="s">
        <v>38</v>
      </c>
    </row>
    <row r="4460" spans="1:3" ht="20.25" customHeight="1">
      <c r="A4460" s="58">
        <v>77651</v>
      </c>
      <c r="B4460" s="11" t="s">
        <v>5665</v>
      </c>
      <c r="C4460" s="35" t="s">
        <v>412</v>
      </c>
    </row>
    <row r="4461" spans="1:3" ht="20.25" customHeight="1">
      <c r="A4461" s="10">
        <v>77777</v>
      </c>
      <c r="B4461" s="11" t="s">
        <v>5666</v>
      </c>
      <c r="C4461" s="11" t="s">
        <v>213</v>
      </c>
    </row>
    <row r="4462" spans="1:3" ht="20.25" customHeight="1">
      <c r="A4462" s="5" t="str">
        <f>"077779"</f>
        <v>077779</v>
      </c>
      <c r="B4462" s="6" t="s">
        <v>5667</v>
      </c>
      <c r="C4462" s="6" t="s">
        <v>31</v>
      </c>
    </row>
    <row r="4463" spans="1:3" ht="20.25" customHeight="1">
      <c r="A4463" s="28" t="s">
        <v>5668</v>
      </c>
      <c r="B4463" s="28" t="s">
        <v>5669</v>
      </c>
      <c r="C4463" s="28" t="s">
        <v>150</v>
      </c>
    </row>
    <row r="4464" spans="1:3" ht="20.25" customHeight="1">
      <c r="A4464" s="10">
        <v>77860</v>
      </c>
      <c r="B4464" s="11" t="s">
        <v>5670</v>
      </c>
      <c r="C4464" s="11" t="s">
        <v>1835</v>
      </c>
    </row>
    <row r="4465" spans="1:3" ht="20.25" customHeight="1">
      <c r="A4465" s="5" t="str">
        <f>"077863"</f>
        <v>077863</v>
      </c>
      <c r="B4465" s="6" t="s">
        <v>5671</v>
      </c>
      <c r="C4465" s="6" t="s">
        <v>786</v>
      </c>
    </row>
    <row r="4466" spans="1:3" ht="20.25" customHeight="1">
      <c r="A4466" s="29">
        <v>77868</v>
      </c>
      <c r="B4466" s="40" t="s">
        <v>5672</v>
      </c>
      <c r="C4466" s="40" t="s">
        <v>40</v>
      </c>
    </row>
    <row r="4467" spans="1:3" ht="20.25" customHeight="1">
      <c r="A4467" s="28" t="s">
        <v>5673</v>
      </c>
      <c r="B4467" s="28" t="s">
        <v>5674</v>
      </c>
      <c r="C4467" s="28" t="s">
        <v>1177</v>
      </c>
    </row>
    <row r="4468" spans="1:3" ht="20.25" customHeight="1">
      <c r="A4468" s="5" t="str">
        <f>"078263"</f>
        <v>078263</v>
      </c>
      <c r="B4468" s="6" t="s">
        <v>5675</v>
      </c>
      <c r="C4468" s="6" t="s">
        <v>5676</v>
      </c>
    </row>
    <row r="4469" spans="1:3" ht="20.25" customHeight="1">
      <c r="A4469" s="28" t="s">
        <v>5677</v>
      </c>
      <c r="B4469" s="28" t="s">
        <v>5678</v>
      </c>
      <c r="C4469" s="28" t="s">
        <v>1753</v>
      </c>
    </row>
    <row r="4470" spans="1:3" ht="20.25" customHeight="1">
      <c r="A4470" s="5" t="str">
        <f>"078777"</f>
        <v>078777</v>
      </c>
      <c r="B4470" s="6" t="s">
        <v>5679</v>
      </c>
      <c r="C4470" s="6" t="s">
        <v>1753</v>
      </c>
    </row>
    <row r="4471" spans="1:3" ht="20.25" customHeight="1">
      <c r="A4471" s="28" t="s">
        <v>5680</v>
      </c>
      <c r="B4471" s="28" t="s">
        <v>5681</v>
      </c>
      <c r="C4471" s="28" t="s">
        <v>285</v>
      </c>
    </row>
    <row r="4472" spans="1:3" ht="20.25" customHeight="1">
      <c r="A4472" s="10">
        <v>78899</v>
      </c>
      <c r="B4472" s="11" t="s">
        <v>5682</v>
      </c>
      <c r="C4472" s="11" t="s">
        <v>408</v>
      </c>
    </row>
    <row r="4473" spans="1:3" ht="20.25" customHeight="1">
      <c r="A4473" s="5" t="str">
        <f>"078999"</f>
        <v>078999</v>
      </c>
      <c r="B4473" s="6" t="s">
        <v>5683</v>
      </c>
      <c r="C4473" s="6" t="s">
        <v>38</v>
      </c>
    </row>
    <row r="4474" spans="1:3" ht="20.25" customHeight="1">
      <c r="A4474" s="28" t="s">
        <v>5684</v>
      </c>
      <c r="B4474" s="28" t="s">
        <v>5685</v>
      </c>
      <c r="C4474" s="28" t="s">
        <v>303</v>
      </c>
    </row>
    <row r="4475" spans="1:3" ht="20.25" customHeight="1">
      <c r="A4475" s="5" t="str">
        <f>"079588"</f>
        <v>079588</v>
      </c>
      <c r="B4475" s="6" t="s">
        <v>5686</v>
      </c>
      <c r="C4475" s="6" t="s">
        <v>18</v>
      </c>
    </row>
    <row r="4476" spans="1:3" ht="20.25" customHeight="1">
      <c r="A4476" s="5" t="str">
        <f>"079999"</f>
        <v>079999</v>
      </c>
      <c r="B4476" s="6" t="s">
        <v>5687</v>
      </c>
      <c r="C4476" s="6" t="s">
        <v>31</v>
      </c>
    </row>
    <row r="4477" spans="1:3" ht="20.25" customHeight="1">
      <c r="A4477" s="10">
        <v>80168</v>
      </c>
      <c r="B4477" s="11" t="s">
        <v>5688</v>
      </c>
      <c r="C4477" s="11" t="s">
        <v>1357</v>
      </c>
    </row>
    <row r="4478" spans="1:3" ht="20.25" customHeight="1">
      <c r="A4478" s="5" t="str">
        <f>"080333"</f>
        <v>080333</v>
      </c>
      <c r="B4478" s="6" t="s">
        <v>5689</v>
      </c>
      <c r="C4478" s="6" t="s">
        <v>8</v>
      </c>
    </row>
    <row r="4479" spans="1:3" ht="20.25" customHeight="1">
      <c r="A4479" s="121" t="s">
        <v>5690</v>
      </c>
      <c r="B4479" s="48" t="s">
        <v>5691</v>
      </c>
      <c r="C4479" s="48" t="s">
        <v>1503</v>
      </c>
    </row>
    <row r="4480" spans="1:3" ht="20.25" customHeight="1">
      <c r="A4480" s="5" t="str">
        <f>"080888"</f>
        <v>080888</v>
      </c>
      <c r="B4480" s="6" t="s">
        <v>5692</v>
      </c>
      <c r="C4480" s="6" t="s">
        <v>10</v>
      </c>
    </row>
    <row r="4481" spans="1:3" ht="20.25" customHeight="1">
      <c r="A4481" s="5" t="str">
        <f>"080909"</f>
        <v>080909</v>
      </c>
      <c r="B4481" s="6" t="s">
        <v>5693</v>
      </c>
      <c r="C4481" s="6" t="s">
        <v>31</v>
      </c>
    </row>
    <row r="4482" spans="1:3" ht="20.25" customHeight="1">
      <c r="A4482" s="28" t="s">
        <v>5694</v>
      </c>
      <c r="B4482" s="28" t="s">
        <v>5695</v>
      </c>
      <c r="C4482" s="28" t="s">
        <v>303</v>
      </c>
    </row>
    <row r="4483" spans="1:3" ht="20.25" customHeight="1">
      <c r="A4483" s="28" t="s">
        <v>5696</v>
      </c>
      <c r="B4483" s="28" t="s">
        <v>5697</v>
      </c>
      <c r="C4483" s="28" t="s">
        <v>1270</v>
      </c>
    </row>
    <row r="4484" spans="1:3" ht="20.25" customHeight="1">
      <c r="A4484" s="105" t="s">
        <v>5698</v>
      </c>
      <c r="B4484" s="40" t="s">
        <v>5699</v>
      </c>
      <c r="C4484" s="40" t="s">
        <v>10</v>
      </c>
    </row>
    <row r="4485" spans="1:3" ht="20.25" customHeight="1">
      <c r="A4485" s="10">
        <v>81210</v>
      </c>
      <c r="B4485" s="11" t="s">
        <v>5700</v>
      </c>
      <c r="C4485" s="11" t="s">
        <v>5701</v>
      </c>
    </row>
    <row r="4486" spans="1:3" ht="20.25" customHeight="1">
      <c r="A4486" s="28" t="s">
        <v>5702</v>
      </c>
      <c r="B4486" s="28" t="s">
        <v>5703</v>
      </c>
      <c r="C4486" s="28" t="s">
        <v>187</v>
      </c>
    </row>
    <row r="4487" spans="1:3" ht="20.25" customHeight="1">
      <c r="A4487" s="5" t="str">
        <f>"081777"</f>
        <v>081777</v>
      </c>
      <c r="B4487" s="6" t="s">
        <v>3750</v>
      </c>
      <c r="C4487" s="6" t="s">
        <v>586</v>
      </c>
    </row>
    <row r="4488" spans="1:3" ht="20.25" customHeight="1">
      <c r="A4488" s="5" t="str">
        <f>"081795"</f>
        <v>081795</v>
      </c>
      <c r="B4488" s="6" t="s">
        <v>5704</v>
      </c>
      <c r="C4488" s="6" t="s">
        <v>285</v>
      </c>
    </row>
    <row r="4489" spans="1:3" ht="20.25" customHeight="1">
      <c r="A4489" s="39" t="s">
        <v>5705</v>
      </c>
      <c r="B4489" s="39" t="s">
        <v>5706</v>
      </c>
      <c r="C4489" s="39" t="s">
        <v>934</v>
      </c>
    </row>
    <row r="4490" spans="1:3" ht="20.25" customHeight="1">
      <c r="A4490" s="5" t="str">
        <f>"081876"</f>
        <v>081876</v>
      </c>
      <c r="B4490" s="6" t="s">
        <v>5707</v>
      </c>
      <c r="C4490" s="6" t="s">
        <v>56</v>
      </c>
    </row>
    <row r="4491" spans="1:3" ht="20.25" customHeight="1">
      <c r="A4491" s="28" t="s">
        <v>5708</v>
      </c>
      <c r="B4491" s="28" t="s">
        <v>5709</v>
      </c>
      <c r="C4491" s="28" t="s">
        <v>27</v>
      </c>
    </row>
    <row r="4492" spans="1:3" ht="20.25" customHeight="1">
      <c r="A4492" s="5" t="str">
        <f>"081888"</f>
        <v>081888</v>
      </c>
      <c r="B4492" s="6" t="s">
        <v>5710</v>
      </c>
      <c r="C4492" s="6" t="s">
        <v>147</v>
      </c>
    </row>
    <row r="4493" spans="1:3" ht="20.25" customHeight="1">
      <c r="A4493" s="5" t="str">
        <f>"082229"</f>
        <v>082229</v>
      </c>
      <c r="B4493" s="6" t="s">
        <v>5711</v>
      </c>
      <c r="C4493" s="6" t="s">
        <v>224</v>
      </c>
    </row>
    <row r="4494" spans="1:3" ht="20.25" customHeight="1">
      <c r="A4494" s="28" t="s">
        <v>5712</v>
      </c>
      <c r="B4494" s="28" t="s">
        <v>5713</v>
      </c>
      <c r="C4494" s="28" t="s">
        <v>31</v>
      </c>
    </row>
    <row r="4495" spans="1:3" ht="20.25" customHeight="1">
      <c r="A4495" s="5" t="str">
        <f>"082555"</f>
        <v>082555</v>
      </c>
      <c r="B4495" s="6" t="s">
        <v>5714</v>
      </c>
      <c r="C4495" s="6" t="s">
        <v>10</v>
      </c>
    </row>
    <row r="4496" spans="1:3" ht="20.25" customHeight="1">
      <c r="A4496" s="5" t="str">
        <f>"082677"</f>
        <v>082677</v>
      </c>
      <c r="B4496" s="6" t="s">
        <v>5715</v>
      </c>
      <c r="C4496" s="6" t="s">
        <v>3805</v>
      </c>
    </row>
    <row r="4497" spans="1:3" ht="20.25" customHeight="1">
      <c r="A4497" s="81">
        <v>82682</v>
      </c>
      <c r="B4497" s="42" t="s">
        <v>5716</v>
      </c>
      <c r="C4497" s="39" t="s">
        <v>1037</v>
      </c>
    </row>
    <row r="4498" spans="1:3" ht="20.25" customHeight="1">
      <c r="A4498" s="5" t="str">
        <f>"082826"</f>
        <v>082826</v>
      </c>
      <c r="B4498" s="6" t="s">
        <v>5717</v>
      </c>
      <c r="C4498" s="6" t="s">
        <v>20</v>
      </c>
    </row>
    <row r="4499" spans="1:3" ht="20.25" customHeight="1">
      <c r="A4499" s="5" t="str">
        <f>"082888"</f>
        <v>082888</v>
      </c>
      <c r="B4499" s="6" t="s">
        <v>5718</v>
      </c>
      <c r="C4499" s="6" t="s">
        <v>802</v>
      </c>
    </row>
    <row r="4500" spans="1:3" ht="20.25" customHeight="1">
      <c r="A4500" s="28" t="s">
        <v>5719</v>
      </c>
      <c r="B4500" s="28" t="s">
        <v>5720</v>
      </c>
      <c r="C4500" s="28" t="s">
        <v>10</v>
      </c>
    </row>
    <row r="4501" spans="1:3" ht="20.25" customHeight="1">
      <c r="A4501" s="28" t="s">
        <v>5721</v>
      </c>
      <c r="B4501" s="28" t="s">
        <v>5722</v>
      </c>
      <c r="C4501" s="28" t="s">
        <v>147</v>
      </c>
    </row>
    <row r="4502" spans="1:3" ht="20.25" customHeight="1">
      <c r="A4502" s="10">
        <v>82999</v>
      </c>
      <c r="B4502" s="11" t="s">
        <v>5723</v>
      </c>
      <c r="C4502" s="11" t="s">
        <v>72</v>
      </c>
    </row>
    <row r="4503" spans="1:3" ht="20.25" customHeight="1">
      <c r="A4503" s="5" t="str">
        <f>"083216"</f>
        <v>083216</v>
      </c>
      <c r="B4503" s="6" t="s">
        <v>5724</v>
      </c>
      <c r="C4503" s="6" t="s">
        <v>317</v>
      </c>
    </row>
    <row r="4504" spans="1:3" ht="20.25" customHeight="1">
      <c r="A4504" s="31">
        <v>83398</v>
      </c>
      <c r="B4504" s="62" t="s">
        <v>5725</v>
      </c>
      <c r="C4504" s="62" t="s">
        <v>539</v>
      </c>
    </row>
    <row r="4505" spans="1:3" ht="20.25" customHeight="1">
      <c r="A4505" s="5" t="str">
        <f>"083985"</f>
        <v>083985</v>
      </c>
      <c r="B4505" s="6" t="s">
        <v>5726</v>
      </c>
      <c r="C4505" s="6" t="s">
        <v>1459</v>
      </c>
    </row>
    <row r="4506" spans="1:3" ht="20.25" customHeight="1">
      <c r="A4506" s="5" t="str">
        <f>"085117"</f>
        <v>085117</v>
      </c>
      <c r="B4506" s="6" t="s">
        <v>5727</v>
      </c>
      <c r="C4506" s="6" t="s">
        <v>94</v>
      </c>
    </row>
    <row r="4507" spans="1:3" ht="20.25" customHeight="1">
      <c r="A4507" s="5" t="str">
        <f>"085789"</f>
        <v>085789</v>
      </c>
      <c r="B4507" s="6" t="s">
        <v>5728</v>
      </c>
      <c r="C4507" s="6" t="s">
        <v>48</v>
      </c>
    </row>
    <row r="4508" spans="1:3" ht="20.25" customHeight="1">
      <c r="A4508" s="28" t="s">
        <v>5729</v>
      </c>
      <c r="B4508" s="28" t="s">
        <v>5730</v>
      </c>
      <c r="C4508" s="28" t="s">
        <v>142</v>
      </c>
    </row>
    <row r="4509" spans="1:3" ht="20.25" customHeight="1">
      <c r="A4509" s="5" t="str">
        <f>"086033"</f>
        <v>086033</v>
      </c>
      <c r="B4509" s="6" t="s">
        <v>5731</v>
      </c>
      <c r="C4509" s="6" t="s">
        <v>18</v>
      </c>
    </row>
    <row r="4510" spans="1:3" ht="20.25" customHeight="1">
      <c r="A4510" s="5" t="str">
        <f>"086111"</f>
        <v>086111</v>
      </c>
      <c r="B4510" s="6" t="s">
        <v>5732</v>
      </c>
      <c r="C4510" s="6" t="s">
        <v>94</v>
      </c>
    </row>
    <row r="4511" spans="1:3" ht="20.25" customHeight="1">
      <c r="A4511" s="28" t="s">
        <v>5733</v>
      </c>
      <c r="B4511" s="28" t="s">
        <v>5734</v>
      </c>
      <c r="C4511" s="28" t="s">
        <v>31</v>
      </c>
    </row>
    <row r="4512" spans="1:3" ht="20.25" customHeight="1">
      <c r="A4512" s="5" t="str">
        <f>"086589"</f>
        <v>086589</v>
      </c>
      <c r="B4512" s="6" t="s">
        <v>5735</v>
      </c>
      <c r="C4512" s="6" t="s">
        <v>31</v>
      </c>
    </row>
    <row r="4513" spans="1:3" ht="20.25" customHeight="1">
      <c r="A4513" s="10">
        <v>86661</v>
      </c>
      <c r="B4513" s="11" t="s">
        <v>5736</v>
      </c>
      <c r="C4513" s="11" t="s">
        <v>293</v>
      </c>
    </row>
    <row r="4514" spans="1:3" ht="20.25" customHeight="1">
      <c r="A4514" s="10">
        <v>86668</v>
      </c>
      <c r="B4514" s="11" t="s">
        <v>5737</v>
      </c>
      <c r="C4514" s="11" t="s">
        <v>343</v>
      </c>
    </row>
    <row r="4515" spans="1:3" ht="20.25" customHeight="1">
      <c r="A4515" s="5" t="str">
        <f>"086778"</f>
        <v>086778</v>
      </c>
      <c r="B4515" s="6" t="s">
        <v>5738</v>
      </c>
      <c r="C4515" s="6" t="s">
        <v>18</v>
      </c>
    </row>
    <row r="4516" spans="1:3" ht="20.25" customHeight="1">
      <c r="A4516" s="28" t="s">
        <v>5739</v>
      </c>
      <c r="B4516" s="28" t="s">
        <v>5740</v>
      </c>
      <c r="C4516" s="28" t="s">
        <v>128</v>
      </c>
    </row>
    <row r="4517" spans="1:3" ht="20.25" customHeight="1">
      <c r="A4517" s="5" t="str">
        <f>"086850"</f>
        <v>086850</v>
      </c>
      <c r="B4517" s="6" t="s">
        <v>5741</v>
      </c>
      <c r="C4517" s="6" t="s">
        <v>8</v>
      </c>
    </row>
    <row r="4518" spans="1:3" ht="20.25" customHeight="1">
      <c r="A4518" s="5" t="str">
        <f>"086858"</f>
        <v>086858</v>
      </c>
      <c r="B4518" s="6" t="s">
        <v>5742</v>
      </c>
      <c r="C4518" s="6" t="s">
        <v>408</v>
      </c>
    </row>
    <row r="4519" spans="1:3" ht="20.25" customHeight="1">
      <c r="A4519" s="28" t="s">
        <v>5743</v>
      </c>
      <c r="B4519" s="28" t="s">
        <v>5744</v>
      </c>
      <c r="C4519" s="28" t="s">
        <v>494</v>
      </c>
    </row>
    <row r="4520" spans="1:3" ht="20.25" customHeight="1">
      <c r="A4520" s="5" t="str">
        <f>"086968"</f>
        <v>086968</v>
      </c>
      <c r="B4520" s="6" t="s">
        <v>5745</v>
      </c>
      <c r="C4520" s="6" t="s">
        <v>48</v>
      </c>
    </row>
    <row r="4521" spans="1:3" ht="20.25" customHeight="1">
      <c r="A4521" s="28" t="s">
        <v>5746</v>
      </c>
      <c r="B4521" s="28" t="s">
        <v>5747</v>
      </c>
      <c r="C4521" s="28" t="s">
        <v>34</v>
      </c>
    </row>
    <row r="4522" spans="1:3" ht="20.25" customHeight="1">
      <c r="A4522" s="5" t="str">
        <f>"087999"</f>
        <v>087999</v>
      </c>
      <c r="B4522" s="6" t="s">
        <v>5748</v>
      </c>
      <c r="C4522" s="6" t="s">
        <v>333</v>
      </c>
    </row>
    <row r="4523" spans="1:3" ht="20.25" customHeight="1">
      <c r="A4523" s="10">
        <v>88086</v>
      </c>
      <c r="B4523" s="34" t="s">
        <v>5749</v>
      </c>
      <c r="C4523" s="34" t="s">
        <v>51</v>
      </c>
    </row>
    <row r="4524" spans="1:3" ht="20.25" customHeight="1">
      <c r="A4524" s="5" t="str">
        <f>"088106"</f>
        <v>088106</v>
      </c>
      <c r="B4524" s="6" t="s">
        <v>5750</v>
      </c>
      <c r="C4524" s="6" t="s">
        <v>8</v>
      </c>
    </row>
    <row r="4525" spans="1:3" ht="20.25" customHeight="1">
      <c r="A4525" s="5" t="str">
        <f>"088110"</f>
        <v>088110</v>
      </c>
      <c r="B4525" s="6" t="s">
        <v>5751</v>
      </c>
      <c r="C4525" s="6" t="s">
        <v>176</v>
      </c>
    </row>
    <row r="4526" spans="1:3" ht="20.25" customHeight="1">
      <c r="A4526" s="5" t="str">
        <f>"088111"</f>
        <v>088111</v>
      </c>
      <c r="B4526" s="6" t="s">
        <v>5752</v>
      </c>
      <c r="C4526" s="6" t="s">
        <v>261</v>
      </c>
    </row>
    <row r="4527" spans="1:3" ht="20.25" customHeight="1">
      <c r="A4527" s="28" t="s">
        <v>5753</v>
      </c>
      <c r="B4527" s="28" t="s">
        <v>5754</v>
      </c>
      <c r="C4527" s="28" t="s">
        <v>48</v>
      </c>
    </row>
    <row r="4528" spans="1:3" ht="20.25" customHeight="1">
      <c r="A4528" s="5" t="str">
        <f>"088229"</f>
        <v>088229</v>
      </c>
      <c r="B4528" s="6" t="s">
        <v>5755</v>
      </c>
      <c r="C4528" s="6" t="s">
        <v>147</v>
      </c>
    </row>
    <row r="4529" spans="1:3" ht="20.25" customHeight="1">
      <c r="A4529" s="15">
        <v>88239</v>
      </c>
      <c r="B4529" s="16" t="s">
        <v>5756</v>
      </c>
      <c r="C4529" s="16" t="s">
        <v>24</v>
      </c>
    </row>
    <row r="4530" spans="1:3" ht="20.25" customHeight="1">
      <c r="A4530" s="28" t="s">
        <v>5757</v>
      </c>
      <c r="B4530" s="28" t="s">
        <v>5758</v>
      </c>
      <c r="C4530" s="28" t="s">
        <v>176</v>
      </c>
    </row>
    <row r="4531" spans="1:3" ht="20.25" customHeight="1">
      <c r="A4531" s="5" t="str">
        <f>"088281"</f>
        <v>088281</v>
      </c>
      <c r="B4531" s="6" t="s">
        <v>5759</v>
      </c>
      <c r="C4531" s="6" t="s">
        <v>5760</v>
      </c>
    </row>
    <row r="4532" spans="1:3" ht="20.25" customHeight="1">
      <c r="A4532" s="5" t="str">
        <f>"088511"</f>
        <v>088511</v>
      </c>
      <c r="B4532" s="6" t="s">
        <v>5761</v>
      </c>
      <c r="C4532" s="6" t="s">
        <v>38</v>
      </c>
    </row>
    <row r="4533" spans="1:3" ht="20.25" customHeight="1">
      <c r="A4533" s="28" t="s">
        <v>5762</v>
      </c>
      <c r="B4533" s="28" t="s">
        <v>5763</v>
      </c>
      <c r="C4533" s="28" t="s">
        <v>165</v>
      </c>
    </row>
    <row r="4534" spans="1:3" ht="20.25" customHeight="1">
      <c r="A4534" s="5" t="str">
        <f>"088632"</f>
        <v>088632</v>
      </c>
      <c r="B4534" s="6" t="s">
        <v>5764</v>
      </c>
      <c r="C4534" s="6" t="s">
        <v>40</v>
      </c>
    </row>
    <row r="4535" spans="1:3" ht="20.25" customHeight="1">
      <c r="A4535" s="28" t="s">
        <v>5765</v>
      </c>
      <c r="B4535" s="28" t="s">
        <v>5766</v>
      </c>
      <c r="C4535" s="28" t="s">
        <v>147</v>
      </c>
    </row>
    <row r="4536" spans="1:3" ht="20.25" customHeight="1">
      <c r="A4536" s="28" t="s">
        <v>5767</v>
      </c>
      <c r="B4536" s="28" t="s">
        <v>5768</v>
      </c>
      <c r="C4536" s="28" t="s">
        <v>8</v>
      </c>
    </row>
    <row r="4537" spans="1:3" ht="20.25" customHeight="1">
      <c r="A4537" s="28" t="s">
        <v>5769</v>
      </c>
      <c r="B4537" s="28" t="s">
        <v>5770</v>
      </c>
      <c r="C4537" s="28" t="s">
        <v>86</v>
      </c>
    </row>
    <row r="4538" spans="1:3" ht="20.25" customHeight="1">
      <c r="A4538" s="28" t="s">
        <v>5771</v>
      </c>
      <c r="B4538" s="28" t="s">
        <v>5772</v>
      </c>
      <c r="C4538" s="28" t="s">
        <v>452</v>
      </c>
    </row>
    <row r="4539" spans="1:3" ht="20.25" customHeight="1">
      <c r="A4539" s="5" t="str">
        <f>"088858"</f>
        <v>088858</v>
      </c>
      <c r="B4539" s="6" t="s">
        <v>5773</v>
      </c>
      <c r="C4539" s="6" t="s">
        <v>360</v>
      </c>
    </row>
    <row r="4540" spans="1:3" ht="20.25" customHeight="1">
      <c r="A4540" s="5" t="str">
        <f>"088885"</f>
        <v>088885</v>
      </c>
      <c r="B4540" s="6" t="s">
        <v>5774</v>
      </c>
      <c r="C4540" s="6" t="s">
        <v>48</v>
      </c>
    </row>
    <row r="4541" spans="1:3" ht="20.25" customHeight="1">
      <c r="A4541" s="5" t="str">
        <f>"088888"</f>
        <v>088888</v>
      </c>
      <c r="B4541" s="106" t="s">
        <v>5775</v>
      </c>
      <c r="C4541" s="6" t="s">
        <v>165</v>
      </c>
    </row>
    <row r="4542" spans="1:3" ht="20.25" customHeight="1">
      <c r="A4542" s="28" t="s">
        <v>5776</v>
      </c>
      <c r="B4542" s="28" t="s">
        <v>5777</v>
      </c>
      <c r="C4542" s="28" t="s">
        <v>161</v>
      </c>
    </row>
    <row r="4543" spans="1:3" ht="20.25" customHeight="1">
      <c r="A4543" s="5" t="str">
        <f>"089555"</f>
        <v>089555</v>
      </c>
      <c r="B4543" s="6" t="s">
        <v>5778</v>
      </c>
      <c r="C4543" s="6" t="s">
        <v>1459</v>
      </c>
    </row>
    <row r="4544" spans="1:3" ht="20.25" customHeight="1">
      <c r="A4544" s="5" t="str">
        <f>"089992"</f>
        <v>089992</v>
      </c>
      <c r="B4544" s="6" t="s">
        <v>5779</v>
      </c>
      <c r="C4544" s="6" t="s">
        <v>238</v>
      </c>
    </row>
    <row r="4545" spans="1:3" ht="20.25" customHeight="1">
      <c r="A4545" s="5" t="str">
        <f>"090003"</f>
        <v>090003</v>
      </c>
      <c r="B4545" s="6" t="s">
        <v>5780</v>
      </c>
      <c r="C4545" s="6" t="s">
        <v>2258</v>
      </c>
    </row>
    <row r="4546" spans="1:3" ht="20.25" customHeight="1">
      <c r="A4546" s="28" t="s">
        <v>5781</v>
      </c>
      <c r="B4546" s="28" t="s">
        <v>5782</v>
      </c>
      <c r="C4546" s="28" t="s">
        <v>1583</v>
      </c>
    </row>
    <row r="4547" spans="1:3" ht="20.25" customHeight="1">
      <c r="A4547" s="5" t="str">
        <f>"090650"</f>
        <v>090650</v>
      </c>
      <c r="B4547" s="6" t="s">
        <v>5783</v>
      </c>
      <c r="C4547" s="6" t="s">
        <v>384</v>
      </c>
    </row>
    <row r="4548" spans="1:3" ht="20.25" customHeight="1">
      <c r="A4548" s="5" t="str">
        <f>"090666"</f>
        <v>090666</v>
      </c>
      <c r="B4548" s="6" t="s">
        <v>5784</v>
      </c>
      <c r="C4548" s="6" t="s">
        <v>36</v>
      </c>
    </row>
    <row r="4549" spans="1:3" ht="20.25" customHeight="1">
      <c r="A4549" s="28" t="s">
        <v>5785</v>
      </c>
      <c r="B4549" s="28" t="s">
        <v>5786</v>
      </c>
      <c r="C4549" s="28" t="s">
        <v>838</v>
      </c>
    </row>
    <row r="4550" spans="1:3" ht="20.25" customHeight="1">
      <c r="A4550" s="15">
        <v>91030</v>
      </c>
      <c r="B4550" s="16" t="s">
        <v>5787</v>
      </c>
      <c r="C4550" s="16" t="s">
        <v>217</v>
      </c>
    </row>
    <row r="4551" spans="1:3" ht="20.25" customHeight="1">
      <c r="A4551" s="28" t="s">
        <v>5788</v>
      </c>
      <c r="B4551" s="28" t="s">
        <v>5789</v>
      </c>
      <c r="C4551" s="28" t="s">
        <v>1125</v>
      </c>
    </row>
    <row r="4552" spans="1:3" ht="20.25" customHeight="1">
      <c r="A4552" s="28" t="s">
        <v>5790</v>
      </c>
      <c r="B4552" s="28" t="s">
        <v>5791</v>
      </c>
      <c r="C4552" s="28" t="s">
        <v>34</v>
      </c>
    </row>
    <row r="4553" spans="1:3" ht="20.25" customHeight="1">
      <c r="A4553" s="5" t="str">
        <f>"091595"</f>
        <v>091595</v>
      </c>
      <c r="B4553" s="6" t="s">
        <v>5792</v>
      </c>
      <c r="C4553" s="6" t="s">
        <v>18</v>
      </c>
    </row>
    <row r="4554" spans="1:3" ht="20.25" customHeight="1">
      <c r="A4554" s="5" t="str">
        <f>"091666"</f>
        <v>091666</v>
      </c>
      <c r="B4554" s="6" t="s">
        <v>5793</v>
      </c>
      <c r="C4554" s="6" t="s">
        <v>1400</v>
      </c>
    </row>
    <row r="4555" spans="1:3" ht="20.25" customHeight="1">
      <c r="A4555" s="10">
        <v>91772</v>
      </c>
      <c r="B4555" s="11" t="s">
        <v>5794</v>
      </c>
      <c r="C4555" s="11" t="s">
        <v>285</v>
      </c>
    </row>
    <row r="4556" spans="1:3" ht="20.25" customHeight="1">
      <c r="A4556" s="5" t="str">
        <f>"091888"</f>
        <v>091888</v>
      </c>
      <c r="B4556" s="6" t="s">
        <v>5795</v>
      </c>
      <c r="C4556" s="6" t="s">
        <v>159</v>
      </c>
    </row>
    <row r="4557" spans="1:3" ht="20.25" customHeight="1">
      <c r="A4557" s="5" t="str">
        <f>"092000"</f>
        <v>092000</v>
      </c>
      <c r="B4557" s="6" t="s">
        <v>5796</v>
      </c>
      <c r="C4557" s="6" t="s">
        <v>10</v>
      </c>
    </row>
    <row r="4558" spans="1:3" ht="20.25" customHeight="1">
      <c r="A4558" s="15">
        <v>92111</v>
      </c>
      <c r="B4558" s="16" t="s">
        <v>5797</v>
      </c>
      <c r="C4558" s="16" t="s">
        <v>91</v>
      </c>
    </row>
    <row r="4559" spans="1:3" ht="20.25" customHeight="1">
      <c r="A4559" s="5" t="str">
        <f>"092666"</f>
        <v>092666</v>
      </c>
      <c r="B4559" s="6" t="s">
        <v>5798</v>
      </c>
      <c r="C4559" s="6" t="s">
        <v>38</v>
      </c>
    </row>
    <row r="4560" spans="1:3" ht="20.25" customHeight="1">
      <c r="A4560" s="5" t="str">
        <f>"093119"</f>
        <v>093119</v>
      </c>
      <c r="B4560" s="6" t="s">
        <v>5799</v>
      </c>
      <c r="C4560" s="6" t="s">
        <v>5432</v>
      </c>
    </row>
    <row r="4561" spans="1:3" ht="20.25" customHeight="1">
      <c r="A4561" s="28" t="s">
        <v>5800</v>
      </c>
      <c r="B4561" s="28" t="s">
        <v>5801</v>
      </c>
      <c r="C4561" s="28" t="s">
        <v>704</v>
      </c>
    </row>
    <row r="4562" spans="1:3" ht="20.25" customHeight="1">
      <c r="A4562" s="28" t="s">
        <v>5802</v>
      </c>
      <c r="B4562" s="28" t="s">
        <v>5803</v>
      </c>
      <c r="C4562" s="28" t="s">
        <v>452</v>
      </c>
    </row>
    <row r="4563" spans="1:3" ht="20.25" customHeight="1">
      <c r="A4563" s="28" t="s">
        <v>5804</v>
      </c>
      <c r="B4563" s="28" t="s">
        <v>5805</v>
      </c>
      <c r="C4563" s="28" t="s">
        <v>40</v>
      </c>
    </row>
    <row r="4564" spans="1:3" ht="20.25" customHeight="1">
      <c r="A4564" s="10">
        <v>94666</v>
      </c>
      <c r="B4564" s="11" t="s">
        <v>5806</v>
      </c>
      <c r="C4564" s="6" t="s">
        <v>10</v>
      </c>
    </row>
    <row r="4565" spans="1:3" ht="20.25" customHeight="1">
      <c r="A4565" s="28" t="s">
        <v>5807</v>
      </c>
      <c r="B4565" s="28" t="s">
        <v>5808</v>
      </c>
      <c r="C4565" s="28" t="s">
        <v>1125</v>
      </c>
    </row>
    <row r="4566" spans="1:3" ht="20.25" customHeight="1">
      <c r="A4566" s="28" t="s">
        <v>5809</v>
      </c>
      <c r="B4566" s="28" t="s">
        <v>5810</v>
      </c>
      <c r="C4566" s="28" t="s">
        <v>204</v>
      </c>
    </row>
    <row r="4567" spans="1:3" ht="20.25" customHeight="1">
      <c r="A4567" s="5" t="str">
        <f>"095777"</f>
        <v>095777</v>
      </c>
      <c r="B4567" s="6" t="s">
        <v>5811</v>
      </c>
      <c r="C4567" s="6" t="s">
        <v>97</v>
      </c>
    </row>
    <row r="4568" spans="1:3" ht="20.25" customHeight="1">
      <c r="A4568" s="5" t="str">
        <f>"095888"</f>
        <v>095888</v>
      </c>
      <c r="B4568" s="6" t="s">
        <v>5812</v>
      </c>
      <c r="C4568" s="6" t="s">
        <v>317</v>
      </c>
    </row>
    <row r="4569" spans="1:3" ht="20.25" customHeight="1">
      <c r="A4569" s="15">
        <v>95989</v>
      </c>
      <c r="B4569" s="16" t="s">
        <v>5813</v>
      </c>
      <c r="C4569" s="16" t="s">
        <v>646</v>
      </c>
    </row>
    <row r="4570" spans="1:3" ht="20.25" customHeight="1">
      <c r="A4570" s="28" t="s">
        <v>5814</v>
      </c>
      <c r="B4570" s="28" t="s">
        <v>5815</v>
      </c>
      <c r="C4570" s="28" t="s">
        <v>1357</v>
      </c>
    </row>
    <row r="4571" spans="1:3" ht="20.25" customHeight="1">
      <c r="A4571" s="28" t="s">
        <v>5816</v>
      </c>
      <c r="B4571" s="28" t="s">
        <v>5817</v>
      </c>
      <c r="C4571" s="28" t="s">
        <v>38</v>
      </c>
    </row>
    <row r="4572" spans="1:3" ht="20.25" customHeight="1">
      <c r="A4572" s="10">
        <v>96113</v>
      </c>
      <c r="B4572" s="11" t="s">
        <v>5818</v>
      </c>
      <c r="C4572" s="11" t="s">
        <v>2244</v>
      </c>
    </row>
    <row r="4573" spans="1:3" ht="20.25" customHeight="1">
      <c r="A4573" s="5" t="str">
        <f>"096215"</f>
        <v>096215</v>
      </c>
      <c r="B4573" s="19" t="s">
        <v>5819</v>
      </c>
      <c r="C4573" s="6" t="s">
        <v>261</v>
      </c>
    </row>
    <row r="4574" spans="1:3" ht="20.25" customHeight="1">
      <c r="A4574" s="5" t="str">
        <f>"096668"</f>
        <v>096668</v>
      </c>
      <c r="B4574" s="6" t="s">
        <v>5820</v>
      </c>
      <c r="C4574" s="6" t="s">
        <v>8</v>
      </c>
    </row>
    <row r="4575" spans="1:3" ht="20.25" customHeight="1">
      <c r="A4575" s="29">
        <v>96789</v>
      </c>
      <c r="B4575" s="30" t="s">
        <v>5821</v>
      </c>
      <c r="C4575" s="30" t="s">
        <v>38</v>
      </c>
    </row>
    <row r="4576" spans="1:3" ht="20.25" customHeight="1">
      <c r="A4576" s="28" t="s">
        <v>5822</v>
      </c>
      <c r="B4576" s="28" t="s">
        <v>5823</v>
      </c>
      <c r="C4576" s="28" t="s">
        <v>321</v>
      </c>
    </row>
    <row r="4577" spans="1:3" ht="20.25" customHeight="1">
      <c r="A4577" s="5" t="str">
        <f>"096888"</f>
        <v>096888</v>
      </c>
      <c r="B4577" s="6" t="s">
        <v>5824</v>
      </c>
      <c r="C4577" s="6" t="s">
        <v>277</v>
      </c>
    </row>
    <row r="4578" spans="1:3" ht="20.25" customHeight="1">
      <c r="A4578" s="15">
        <v>96992</v>
      </c>
      <c r="B4578" s="16" t="s">
        <v>5825</v>
      </c>
      <c r="C4578" s="16" t="s">
        <v>147</v>
      </c>
    </row>
    <row r="4579" spans="1:3" ht="20.25" customHeight="1">
      <c r="A4579" s="28" t="s">
        <v>5826</v>
      </c>
      <c r="B4579" s="28" t="s">
        <v>5827</v>
      </c>
      <c r="C4579" s="28" t="s">
        <v>669</v>
      </c>
    </row>
    <row r="4580" spans="1:3" ht="20.25" customHeight="1">
      <c r="A4580" s="5" t="str">
        <f>"097199"</f>
        <v>097199</v>
      </c>
      <c r="B4580" s="6" t="s">
        <v>5828</v>
      </c>
      <c r="C4580" s="6" t="s">
        <v>31</v>
      </c>
    </row>
    <row r="4581" spans="1:3" ht="20.25" customHeight="1">
      <c r="A4581" s="28" t="s">
        <v>5829</v>
      </c>
      <c r="B4581" s="28" t="s">
        <v>5830</v>
      </c>
      <c r="C4581" s="28" t="s">
        <v>4569</v>
      </c>
    </row>
    <row r="4582" spans="1:3" ht="20.25" customHeight="1">
      <c r="A4582" s="5" t="str">
        <f>"097777"</f>
        <v>097777</v>
      </c>
      <c r="B4582" s="6" t="s">
        <v>5831</v>
      </c>
      <c r="C4582" s="6" t="s">
        <v>1321</v>
      </c>
    </row>
    <row r="4583" spans="1:3" ht="20.25" customHeight="1">
      <c r="A4583" s="5" t="str">
        <f>"098333"</f>
        <v>098333</v>
      </c>
      <c r="B4583" s="6" t="s">
        <v>5832</v>
      </c>
      <c r="C4583" s="6" t="s">
        <v>38</v>
      </c>
    </row>
    <row r="4584" spans="1:3" ht="20.25" customHeight="1">
      <c r="A4584" s="5" t="str">
        <f>"098668"</f>
        <v>098668</v>
      </c>
      <c r="B4584" s="6" t="s">
        <v>5833</v>
      </c>
      <c r="C4584" s="6" t="s">
        <v>40</v>
      </c>
    </row>
    <row r="4585" spans="1:3" ht="20.25" customHeight="1">
      <c r="A4585" s="5" t="str">
        <f>"098898"</f>
        <v>098898</v>
      </c>
      <c r="B4585" s="6" t="s">
        <v>5834</v>
      </c>
      <c r="C4585" s="6" t="s">
        <v>5835</v>
      </c>
    </row>
    <row r="4586" spans="1:3" ht="20.25" customHeight="1">
      <c r="A4586" s="5" t="str">
        <f>"098999"</f>
        <v>098999</v>
      </c>
      <c r="B4586" s="6" t="s">
        <v>5836</v>
      </c>
      <c r="C4586" s="6" t="s">
        <v>8</v>
      </c>
    </row>
    <row r="4587" spans="1:3" ht="20.25" customHeight="1">
      <c r="A4587" s="10">
        <v>99199</v>
      </c>
      <c r="B4587" s="11" t="s">
        <v>5837</v>
      </c>
      <c r="C4587" s="11" t="s">
        <v>10</v>
      </c>
    </row>
    <row r="4588" spans="1:3" ht="20.25" customHeight="1">
      <c r="A4588" s="28" t="s">
        <v>5838</v>
      </c>
      <c r="B4588" s="28" t="s">
        <v>5839</v>
      </c>
      <c r="C4588" s="28" t="s">
        <v>69</v>
      </c>
    </row>
    <row r="4589" spans="1:3" ht="20.25" customHeight="1">
      <c r="A4589" s="10">
        <v>99589</v>
      </c>
      <c r="B4589" s="11" t="s">
        <v>5840</v>
      </c>
      <c r="C4589" s="11" t="s">
        <v>261</v>
      </c>
    </row>
    <row r="4590" spans="1:3" ht="20.25" customHeight="1">
      <c r="A4590" s="5" t="str">
        <f>"099936"</f>
        <v>099936</v>
      </c>
      <c r="B4590" s="6" t="s">
        <v>5841</v>
      </c>
      <c r="C4590" s="6" t="s">
        <v>317</v>
      </c>
    </row>
    <row r="4591" spans="1:3" ht="20.25" customHeight="1">
      <c r="A4591" s="5" t="str">
        <f>"099999"</f>
        <v>099999</v>
      </c>
      <c r="B4591" s="6" t="s">
        <v>5842</v>
      </c>
      <c r="C4591" s="6" t="s">
        <v>38</v>
      </c>
    </row>
    <row r="4592" spans="1:3" ht="20.25" customHeight="1">
      <c r="A4592" s="5" t="str">
        <f>"100000"</f>
        <v>100000</v>
      </c>
      <c r="B4592" s="6" t="s">
        <v>5843</v>
      </c>
      <c r="C4592" s="6" t="s">
        <v>139</v>
      </c>
    </row>
    <row r="4593" spans="1:3" ht="20.25" customHeight="1">
      <c r="A4593" s="5" t="str">
        <f>"100001"</f>
        <v>100001</v>
      </c>
      <c r="B4593" s="6" t="s">
        <v>5844</v>
      </c>
      <c r="C4593" s="6" t="s">
        <v>187</v>
      </c>
    </row>
    <row r="4594" spans="1:3" ht="20.25" customHeight="1">
      <c r="A4594" s="10">
        <v>100002</v>
      </c>
      <c r="B4594" s="11" t="s">
        <v>5845</v>
      </c>
      <c r="C4594" s="11" t="s">
        <v>187</v>
      </c>
    </row>
    <row r="4595" spans="1:3" ht="20.25" customHeight="1">
      <c r="A4595" s="5" t="str">
        <f>"100003"</f>
        <v>100003</v>
      </c>
      <c r="B4595" s="6" t="s">
        <v>5846</v>
      </c>
      <c r="C4595" s="6" t="s">
        <v>204</v>
      </c>
    </row>
    <row r="4596" spans="1:3" ht="20.25" customHeight="1">
      <c r="A4596" s="5" t="str">
        <f>"100285"</f>
        <v>100285</v>
      </c>
      <c r="B4596" s="6" t="s">
        <v>5847</v>
      </c>
      <c r="C4596" s="6" t="s">
        <v>147</v>
      </c>
    </row>
    <row r="4597" spans="1:3" ht="20.25" customHeight="1">
      <c r="A4597" s="15">
        <v>100900</v>
      </c>
      <c r="B4597" s="16" t="s">
        <v>5848</v>
      </c>
      <c r="C4597" s="16" t="s">
        <v>10</v>
      </c>
    </row>
    <row r="4598" spans="1:3" ht="20.25" customHeight="1">
      <c r="A4598" s="5" t="str">
        <f>"101117"</f>
        <v>101117</v>
      </c>
      <c r="B4598" s="6" t="s">
        <v>5849</v>
      </c>
      <c r="C4598" s="6" t="s">
        <v>360</v>
      </c>
    </row>
    <row r="4599" spans="1:3" ht="20.25" customHeight="1">
      <c r="A4599" s="10">
        <v>105887</v>
      </c>
      <c r="B4599" s="11" t="s">
        <v>5850</v>
      </c>
      <c r="C4599" s="11" t="s">
        <v>31</v>
      </c>
    </row>
    <row r="4600" spans="1:3" ht="20.25" customHeight="1">
      <c r="A4600" s="10">
        <v>107655</v>
      </c>
      <c r="B4600" s="11" t="s">
        <v>5851</v>
      </c>
      <c r="C4600" s="11" t="s">
        <v>8</v>
      </c>
    </row>
    <row r="4601" spans="1:3" ht="20.25" customHeight="1">
      <c r="A4601" s="5" t="str">
        <f>"107999"</f>
        <v>107999</v>
      </c>
      <c r="B4601" s="6" t="s">
        <v>5852</v>
      </c>
      <c r="C4601" s="6" t="s">
        <v>10</v>
      </c>
    </row>
    <row r="4602" spans="1:3" ht="20.25" customHeight="1">
      <c r="A4602" s="10">
        <v>108778</v>
      </c>
      <c r="B4602" s="11" t="s">
        <v>5853</v>
      </c>
      <c r="C4602" s="11" t="s">
        <v>147</v>
      </c>
    </row>
    <row r="4603" spans="1:3" ht="20.25" customHeight="1">
      <c r="A4603" s="5" t="str">
        <f>"111111"</f>
        <v>111111</v>
      </c>
      <c r="B4603" s="6" t="s">
        <v>5854</v>
      </c>
      <c r="C4603" s="6" t="s">
        <v>1043</v>
      </c>
    </row>
    <row r="4604" spans="1:3" ht="20.25" customHeight="1">
      <c r="A4604" s="5" t="str">
        <f>"111168"</f>
        <v>111168</v>
      </c>
      <c r="B4604" s="6" t="s">
        <v>5855</v>
      </c>
      <c r="C4604" s="6" t="s">
        <v>412</v>
      </c>
    </row>
    <row r="4605" spans="1:3" ht="20.25" customHeight="1">
      <c r="A4605" s="11">
        <v>111333</v>
      </c>
      <c r="B4605" s="11" t="s">
        <v>5856</v>
      </c>
      <c r="C4605" s="28" t="s">
        <v>5857</v>
      </c>
    </row>
    <row r="4606" spans="1:3" ht="20.25" customHeight="1">
      <c r="A4606" s="5" t="str">
        <f>"111999"</f>
        <v>111999</v>
      </c>
      <c r="B4606" s="6" t="s">
        <v>5858</v>
      </c>
      <c r="C4606" s="6" t="s">
        <v>176</v>
      </c>
    </row>
    <row r="4607" spans="1:3" ht="20.25" customHeight="1">
      <c r="A4607" s="28" t="s">
        <v>5859</v>
      </c>
      <c r="B4607" s="28" t="s">
        <v>5860</v>
      </c>
      <c r="C4607" s="28" t="s">
        <v>870</v>
      </c>
    </row>
    <row r="4608" spans="1:3" ht="20.25" customHeight="1">
      <c r="A4608" s="28" t="s">
        <v>5861</v>
      </c>
      <c r="B4608" s="28" t="s">
        <v>5862</v>
      </c>
      <c r="C4608" s="28" t="s">
        <v>121</v>
      </c>
    </row>
    <row r="4609" spans="1:3" ht="20.25" customHeight="1">
      <c r="A4609" s="5" t="str">
        <f>"118666"</f>
        <v>118666</v>
      </c>
      <c r="B4609" s="6" t="s">
        <v>5863</v>
      </c>
      <c r="C4609" s="6" t="s">
        <v>725</v>
      </c>
    </row>
    <row r="4610" spans="1:3" ht="20.25" customHeight="1">
      <c r="A4610" s="28" t="s">
        <v>5864</v>
      </c>
      <c r="B4610" s="28" t="s">
        <v>5865</v>
      </c>
      <c r="C4610" s="28" t="s">
        <v>147</v>
      </c>
    </row>
    <row r="4611" spans="1:3" ht="20.25" customHeight="1">
      <c r="A4611" s="5" t="str">
        <f>"118898"</f>
        <v>118898</v>
      </c>
      <c r="B4611" s="6" t="s">
        <v>5866</v>
      </c>
      <c r="C4611" s="6" t="s">
        <v>317</v>
      </c>
    </row>
    <row r="4612" spans="1:3" ht="20.25" customHeight="1">
      <c r="A4612" s="5" t="str">
        <f>"121221"</f>
        <v>121221</v>
      </c>
      <c r="B4612" s="6" t="s">
        <v>5867</v>
      </c>
      <c r="C4612" s="6" t="s">
        <v>2713</v>
      </c>
    </row>
    <row r="4613" spans="1:3" ht="20.25" customHeight="1">
      <c r="A4613" s="5" t="str">
        <f>"122789"</f>
        <v>122789</v>
      </c>
      <c r="B4613" s="6" t="s">
        <v>5868</v>
      </c>
      <c r="C4613" s="6" t="s">
        <v>12</v>
      </c>
    </row>
    <row r="4614" spans="1:3" ht="20.25" customHeight="1">
      <c r="A4614" s="5" t="str">
        <f>"123123"</f>
        <v>123123</v>
      </c>
      <c r="B4614" s="6" t="s">
        <v>5869</v>
      </c>
      <c r="C4614" s="6" t="s">
        <v>185</v>
      </c>
    </row>
    <row r="4615" spans="1:3" ht="20.25" customHeight="1">
      <c r="A4615" s="5" t="str">
        <f>"123339"</f>
        <v>123339</v>
      </c>
      <c r="B4615" s="6" t="s">
        <v>5870</v>
      </c>
      <c r="C4615" s="6" t="s">
        <v>720</v>
      </c>
    </row>
    <row r="4616" spans="1:3" ht="20.25" customHeight="1">
      <c r="A4616" s="5" t="str">
        <f>"123456"</f>
        <v>123456</v>
      </c>
      <c r="B4616" s="6" t="s">
        <v>5871</v>
      </c>
      <c r="C4616" s="6" t="s">
        <v>38</v>
      </c>
    </row>
    <row r="4617" spans="1:3" ht="20.25" customHeight="1">
      <c r="A4617" s="5" t="str">
        <f>"123968"</f>
        <v>123968</v>
      </c>
      <c r="B4617" s="6" t="s">
        <v>5872</v>
      </c>
      <c r="C4617" s="6" t="s">
        <v>10</v>
      </c>
    </row>
    <row r="4618" spans="1:3" ht="20.25" customHeight="1">
      <c r="A4618" s="5" t="str">
        <f>"123996"</f>
        <v>123996</v>
      </c>
      <c r="B4618" s="6" t="s">
        <v>5873</v>
      </c>
      <c r="C4618" s="6" t="s">
        <v>31</v>
      </c>
    </row>
    <row r="4619" spans="1:3" ht="20.25" customHeight="1">
      <c r="A4619" s="5" t="str">
        <f>"131313"</f>
        <v>131313</v>
      </c>
      <c r="B4619" s="6" t="s">
        <v>5874</v>
      </c>
      <c r="C4619" s="6" t="s">
        <v>38</v>
      </c>
    </row>
    <row r="4620" spans="1:3" ht="20.25" customHeight="1">
      <c r="A4620" s="5" t="str">
        <f>"131419"</f>
        <v>131419</v>
      </c>
      <c r="B4620" s="65" t="s">
        <v>5875</v>
      </c>
      <c r="C4620" s="6" t="s">
        <v>86</v>
      </c>
    </row>
    <row r="4621" spans="1:3" ht="20.25" customHeight="1">
      <c r="A4621" s="5" t="str">
        <f>"136861"</f>
        <v>136861</v>
      </c>
      <c r="B4621" s="6" t="s">
        <v>5876</v>
      </c>
      <c r="C4621" s="6" t="s">
        <v>5877</v>
      </c>
    </row>
    <row r="4622" spans="1:3" ht="20.25" customHeight="1">
      <c r="A4622" s="5" t="str">
        <f>"155558"</f>
        <v>155558</v>
      </c>
      <c r="B4622" s="6" t="s">
        <v>5878</v>
      </c>
      <c r="C4622" s="6" t="s">
        <v>1770</v>
      </c>
    </row>
    <row r="4623" spans="1:3" ht="20.25" customHeight="1">
      <c r="A4623" s="5" t="str">
        <f>"155588"</f>
        <v>155588</v>
      </c>
      <c r="B4623" s="6" t="s">
        <v>5879</v>
      </c>
      <c r="C4623" s="6" t="s">
        <v>38</v>
      </c>
    </row>
    <row r="4624" spans="1:3" ht="20.25" customHeight="1">
      <c r="A4624" s="31">
        <v>156157</v>
      </c>
      <c r="B4624" s="12" t="s">
        <v>5880</v>
      </c>
      <c r="C4624" s="12" t="s">
        <v>139</v>
      </c>
    </row>
    <row r="4625" spans="1:3" ht="20.25" customHeight="1">
      <c r="A4625" s="10">
        <v>158158</v>
      </c>
      <c r="B4625" s="11" t="s">
        <v>5881</v>
      </c>
      <c r="C4625" s="6" t="s">
        <v>94</v>
      </c>
    </row>
    <row r="4626" spans="1:3" ht="20.25" customHeight="1">
      <c r="A4626" s="28" t="s">
        <v>5882</v>
      </c>
      <c r="B4626" s="28" t="s">
        <v>5883</v>
      </c>
      <c r="C4626" s="28" t="s">
        <v>431</v>
      </c>
    </row>
    <row r="4627" spans="1:3" ht="20.25" customHeight="1">
      <c r="A4627" s="28" t="s">
        <v>5884</v>
      </c>
      <c r="B4627" s="28" t="s">
        <v>5885</v>
      </c>
      <c r="C4627" s="28" t="s">
        <v>147</v>
      </c>
    </row>
    <row r="4628" spans="1:3" ht="20.25" customHeight="1">
      <c r="A4628" s="28" t="s">
        <v>5886</v>
      </c>
      <c r="B4628" s="28" t="s">
        <v>5887</v>
      </c>
      <c r="C4628" s="28" t="s">
        <v>720</v>
      </c>
    </row>
    <row r="4629" spans="1:3" ht="20.25" customHeight="1">
      <c r="A4629" s="5" t="str">
        <f>"166166"</f>
        <v>166166</v>
      </c>
      <c r="B4629" s="6" t="s">
        <v>5888</v>
      </c>
      <c r="C4629" s="6" t="s">
        <v>317</v>
      </c>
    </row>
    <row r="4630" spans="1:3" ht="20.25" customHeight="1">
      <c r="A4630" s="18">
        <v>166655</v>
      </c>
      <c r="B4630" s="19" t="s">
        <v>5889</v>
      </c>
      <c r="C4630" s="19" t="s">
        <v>147</v>
      </c>
    </row>
    <row r="4631" spans="1:3" ht="20.25" customHeight="1">
      <c r="A4631" s="10">
        <v>168003</v>
      </c>
      <c r="B4631" s="11" t="s">
        <v>5890</v>
      </c>
      <c r="C4631" s="11" t="s">
        <v>10</v>
      </c>
    </row>
    <row r="4632" spans="1:3" ht="20.25" customHeight="1">
      <c r="A4632" s="5" t="str">
        <f>"168816"</f>
        <v>168816</v>
      </c>
      <c r="B4632" s="6" t="s">
        <v>5891</v>
      </c>
      <c r="C4632" s="6" t="s">
        <v>38</v>
      </c>
    </row>
    <row r="4633" spans="1:3" ht="20.25" customHeight="1">
      <c r="A4633" s="5" t="str">
        <f>"168880"</f>
        <v>168880</v>
      </c>
      <c r="B4633" s="6" t="s">
        <v>5892</v>
      </c>
      <c r="C4633" s="6" t="s">
        <v>147</v>
      </c>
    </row>
    <row r="4634" spans="1:3" ht="20.25" customHeight="1">
      <c r="A4634" s="5" t="str">
        <f>"168888"</f>
        <v>168888</v>
      </c>
      <c r="B4634" s="6" t="s">
        <v>5893</v>
      </c>
      <c r="C4634" s="6" t="s">
        <v>139</v>
      </c>
    </row>
    <row r="4635" spans="1:3" ht="20.25" customHeight="1">
      <c r="A4635" s="10">
        <v>170185</v>
      </c>
      <c r="B4635" s="11" t="s">
        <v>5894</v>
      </c>
      <c r="C4635" s="11" t="s">
        <v>31</v>
      </c>
    </row>
    <row r="4636" spans="1:3" ht="20.25" customHeight="1">
      <c r="A4636" s="5" t="str">
        <f>"170608"</f>
        <v>170608</v>
      </c>
      <c r="B4636" s="6" t="s">
        <v>5895</v>
      </c>
      <c r="C4636" s="6" t="s">
        <v>309</v>
      </c>
    </row>
    <row r="4637" spans="1:3" ht="20.25" customHeight="1">
      <c r="A4637" s="5" t="str">
        <f>"171512"</f>
        <v>171512</v>
      </c>
      <c r="B4637" s="6" t="s">
        <v>5896</v>
      </c>
      <c r="C4637" s="6" t="s">
        <v>16</v>
      </c>
    </row>
    <row r="4638" spans="1:3" ht="20.25" customHeight="1">
      <c r="A4638" s="5" t="str">
        <f>"171717"</f>
        <v>171717</v>
      </c>
      <c r="B4638" s="6" t="s">
        <v>5897</v>
      </c>
      <c r="C4638" s="11" t="s">
        <v>241</v>
      </c>
    </row>
    <row r="4639" spans="1:3" ht="20.25" customHeight="1">
      <c r="A4639" s="5" t="str">
        <f>"177117"</f>
        <v>177117</v>
      </c>
      <c r="B4639" s="6" t="s">
        <v>5898</v>
      </c>
      <c r="C4639" s="6" t="s">
        <v>10</v>
      </c>
    </row>
    <row r="4640" spans="1:3" ht="20.25" customHeight="1">
      <c r="A4640" s="5" t="str">
        <f>"177777"</f>
        <v>177777</v>
      </c>
      <c r="B4640" s="6" t="s">
        <v>5899</v>
      </c>
      <c r="C4640" s="6" t="s">
        <v>31</v>
      </c>
    </row>
    <row r="4641" spans="1:3" ht="20.25" customHeight="1">
      <c r="A4641" s="10">
        <v>178166</v>
      </c>
      <c r="B4641" s="11" t="s">
        <v>5900</v>
      </c>
      <c r="C4641" s="11" t="s">
        <v>161</v>
      </c>
    </row>
    <row r="4642" spans="1:3" ht="20.25" customHeight="1">
      <c r="A4642" s="5" t="str">
        <f>"181556"</f>
        <v>181556</v>
      </c>
      <c r="B4642" s="6" t="s">
        <v>5901</v>
      </c>
      <c r="C4642" s="6" t="s">
        <v>784</v>
      </c>
    </row>
    <row r="4643" spans="1:3" ht="20.25" customHeight="1">
      <c r="A4643" s="5" t="str">
        <f>"181818"</f>
        <v>181818</v>
      </c>
      <c r="B4643" s="6" t="s">
        <v>5902</v>
      </c>
      <c r="C4643" s="6" t="s">
        <v>1400</v>
      </c>
    </row>
    <row r="4644" spans="1:3" ht="20.25" customHeight="1">
      <c r="A4644" s="5" t="str">
        <f>"181999"</f>
        <v>181999</v>
      </c>
      <c r="B4644" s="6" t="s">
        <v>5903</v>
      </c>
      <c r="C4644" s="6" t="s">
        <v>1479</v>
      </c>
    </row>
    <row r="4645" spans="1:3" ht="20.25" customHeight="1">
      <c r="A4645" s="28" t="s">
        <v>5904</v>
      </c>
      <c r="B4645" s="28" t="s">
        <v>5905</v>
      </c>
      <c r="C4645" s="28" t="s">
        <v>1579</v>
      </c>
    </row>
    <row r="4646" spans="1:3" ht="20.25" customHeight="1">
      <c r="A4646" s="28" t="s">
        <v>5906</v>
      </c>
      <c r="B4646" s="28" t="s">
        <v>5907</v>
      </c>
      <c r="C4646" s="28" t="s">
        <v>415</v>
      </c>
    </row>
    <row r="4647" spans="1:3" ht="20.25" customHeight="1">
      <c r="A4647" s="18">
        <v>189699</v>
      </c>
      <c r="B4647" s="19" t="s">
        <v>5908</v>
      </c>
      <c r="C4647" s="19" t="s">
        <v>38</v>
      </c>
    </row>
    <row r="4648" spans="1:3" ht="20.25" customHeight="1">
      <c r="A4648" s="5" t="str">
        <f>"191177"</f>
        <v>191177</v>
      </c>
      <c r="B4648" s="6" t="s">
        <v>5909</v>
      </c>
      <c r="C4648" s="6" t="s">
        <v>10</v>
      </c>
    </row>
    <row r="4649" spans="1:3" ht="20.25" customHeight="1">
      <c r="A4649" s="29">
        <v>192186</v>
      </c>
      <c r="B4649" s="40" t="s">
        <v>5910</v>
      </c>
      <c r="C4649" s="40" t="s">
        <v>14</v>
      </c>
    </row>
    <row r="4650" spans="1:3" ht="20.25" customHeight="1">
      <c r="A4650" s="11">
        <v>198920</v>
      </c>
      <c r="B4650" s="11" t="s">
        <v>5911</v>
      </c>
      <c r="C4650" s="11" t="s">
        <v>5912</v>
      </c>
    </row>
    <row r="4651" spans="1:3" ht="20.25" customHeight="1">
      <c r="A4651" s="10">
        <v>199100</v>
      </c>
      <c r="B4651" s="11" t="s">
        <v>5913</v>
      </c>
      <c r="C4651" s="11" t="s">
        <v>382</v>
      </c>
    </row>
    <row r="4652" spans="1:3" ht="20.25" customHeight="1">
      <c r="A4652" s="10">
        <v>199987</v>
      </c>
      <c r="B4652" s="11" t="s">
        <v>5914</v>
      </c>
      <c r="C4652" s="11" t="s">
        <v>665</v>
      </c>
    </row>
    <row r="4653" spans="1:3" ht="20.25" customHeight="1">
      <c r="A4653" s="5" t="str">
        <f>"200005"</f>
        <v>200005</v>
      </c>
      <c r="B4653" s="6" t="s">
        <v>5915</v>
      </c>
      <c r="C4653" s="6" t="s">
        <v>72</v>
      </c>
    </row>
    <row r="4654" spans="1:3" ht="20.25" customHeight="1">
      <c r="A4654" s="15">
        <v>200456</v>
      </c>
      <c r="B4654" s="103" t="s">
        <v>5916</v>
      </c>
      <c r="C4654" s="44" t="s">
        <v>133</v>
      </c>
    </row>
    <row r="4655" spans="1:3" ht="20.25" customHeight="1">
      <c r="A4655" s="5" t="str">
        <f>"202266"</f>
        <v>202266</v>
      </c>
      <c r="B4655" s="6" t="s">
        <v>5917</v>
      </c>
      <c r="C4655" s="6" t="s">
        <v>48</v>
      </c>
    </row>
    <row r="4656" spans="1:3" ht="20.25" customHeight="1">
      <c r="A4656" s="5" t="str">
        <f>"202388"</f>
        <v>202388</v>
      </c>
      <c r="B4656" s="6" t="s">
        <v>5918</v>
      </c>
      <c r="C4656" s="6" t="s">
        <v>189</v>
      </c>
    </row>
    <row r="4657" spans="1:3" ht="20.25" customHeight="1">
      <c r="A4657" s="10">
        <v>206168</v>
      </c>
      <c r="B4657" s="11" t="s">
        <v>5919</v>
      </c>
      <c r="C4657" s="11" t="s">
        <v>838</v>
      </c>
    </row>
    <row r="4658" spans="1:3" ht="20.25" customHeight="1">
      <c r="A4658" s="29">
        <v>211220</v>
      </c>
      <c r="B4658" s="30" t="s">
        <v>5920</v>
      </c>
      <c r="C4658" s="40" t="s">
        <v>10</v>
      </c>
    </row>
    <row r="4659" spans="1:3" ht="20.25" customHeight="1">
      <c r="A4659" s="10">
        <v>212168</v>
      </c>
      <c r="B4659" s="11" t="s">
        <v>5921</v>
      </c>
      <c r="C4659" s="11" t="s">
        <v>317</v>
      </c>
    </row>
    <row r="4660" spans="1:3" ht="20.25" customHeight="1">
      <c r="A4660" s="5" t="str">
        <f>"219888"</f>
        <v>219888</v>
      </c>
      <c r="B4660" s="6" t="s">
        <v>5922</v>
      </c>
      <c r="C4660" s="6" t="s">
        <v>18</v>
      </c>
    </row>
    <row r="4661" spans="1:3" ht="20.25" customHeight="1">
      <c r="A4661" s="5" t="str">
        <f>"222222"</f>
        <v>222222</v>
      </c>
      <c r="B4661" s="6" t="s">
        <v>5923</v>
      </c>
      <c r="C4661" s="6" t="s">
        <v>34</v>
      </c>
    </row>
    <row r="4662" spans="1:3" ht="20.25" customHeight="1">
      <c r="A4662" s="15">
        <v>222888</v>
      </c>
      <c r="B4662" s="16" t="s">
        <v>5924</v>
      </c>
      <c r="C4662" s="16" t="s">
        <v>29</v>
      </c>
    </row>
    <row r="4663" spans="1:3" ht="20.25" customHeight="1">
      <c r="A4663" s="5" t="str">
        <f>"225588"</f>
        <v>225588</v>
      </c>
      <c r="B4663" s="6" t="s">
        <v>5925</v>
      </c>
      <c r="C4663" s="6" t="s">
        <v>382</v>
      </c>
    </row>
    <row r="4664" spans="1:3" ht="20.25" customHeight="1">
      <c r="A4664" s="5" t="str">
        <f>"232300"</f>
        <v>232300</v>
      </c>
      <c r="B4664" s="6" t="s">
        <v>5926</v>
      </c>
      <c r="C4664" s="6" t="s">
        <v>629</v>
      </c>
    </row>
    <row r="4665" spans="1:3" ht="20.25" customHeight="1">
      <c r="A4665" s="5" t="str">
        <f>"255555"</f>
        <v>255555</v>
      </c>
      <c r="B4665" s="6" t="s">
        <v>5927</v>
      </c>
      <c r="C4665" s="6" t="s">
        <v>473</v>
      </c>
    </row>
    <row r="4666" spans="1:3" ht="20.25" customHeight="1">
      <c r="A4666" s="15">
        <v>265558</v>
      </c>
      <c r="B4666" s="16" t="s">
        <v>5928</v>
      </c>
      <c r="C4666" s="16" t="s">
        <v>909</v>
      </c>
    </row>
    <row r="4667" spans="1:3" ht="20.25" customHeight="1">
      <c r="A4667" s="5" t="str">
        <f>"266666"</f>
        <v>266666</v>
      </c>
      <c r="B4667" s="6" t="s">
        <v>5929</v>
      </c>
      <c r="C4667" s="6" t="s">
        <v>74</v>
      </c>
    </row>
    <row r="4668" spans="1:3" ht="20.25" customHeight="1">
      <c r="A4668" s="41">
        <v>268861</v>
      </c>
      <c r="B4668" s="42" t="s">
        <v>5930</v>
      </c>
      <c r="C4668" s="42" t="s">
        <v>34</v>
      </c>
    </row>
    <row r="4669" spans="1:3" ht="20.25" customHeight="1">
      <c r="A4669" s="5" t="str">
        <f>"279119"</f>
        <v>279119</v>
      </c>
      <c r="B4669" s="6" t="s">
        <v>5931</v>
      </c>
      <c r="C4669" s="6" t="s">
        <v>107</v>
      </c>
    </row>
    <row r="4670" spans="1:3" ht="20.25" customHeight="1">
      <c r="A4670" s="10">
        <v>281002</v>
      </c>
      <c r="B4670" s="11" t="s">
        <v>5932</v>
      </c>
      <c r="C4670" s="11" t="s">
        <v>4733</v>
      </c>
    </row>
    <row r="4671" spans="1:3" ht="20.25" customHeight="1">
      <c r="A4671" s="18">
        <v>288102</v>
      </c>
      <c r="B4671" s="19" t="s">
        <v>5933</v>
      </c>
      <c r="C4671" s="19" t="s">
        <v>784</v>
      </c>
    </row>
    <row r="4672" spans="1:3" ht="20.25" customHeight="1">
      <c r="A4672" s="5" t="str">
        <f>"288686"</f>
        <v>288686</v>
      </c>
      <c r="B4672" s="6" t="s">
        <v>5934</v>
      </c>
      <c r="C4672" s="6" t="s">
        <v>72</v>
      </c>
    </row>
    <row r="4673" spans="1:3" ht="20.25" customHeight="1">
      <c r="A4673" s="5" t="str">
        <f>"292222"</f>
        <v>292222</v>
      </c>
      <c r="B4673" s="6" t="s">
        <v>5935</v>
      </c>
      <c r="C4673" s="6" t="s">
        <v>4298</v>
      </c>
    </row>
    <row r="4674" spans="1:3" ht="20.25" customHeight="1">
      <c r="A4674" s="5" t="str">
        <f>"321050"</f>
        <v>321050</v>
      </c>
      <c r="B4674" s="6" t="s">
        <v>5936</v>
      </c>
      <c r="C4674" s="6" t="s">
        <v>287</v>
      </c>
    </row>
    <row r="4675" spans="1:3" ht="20.25" customHeight="1">
      <c r="A4675" s="15">
        <v>328203</v>
      </c>
      <c r="B4675" s="56" t="s">
        <v>5937</v>
      </c>
      <c r="C4675" s="56" t="s">
        <v>16</v>
      </c>
    </row>
    <row r="4676" spans="1:3" ht="20.25" customHeight="1">
      <c r="A4676" s="10">
        <v>333000</v>
      </c>
      <c r="B4676" s="11" t="s">
        <v>5938</v>
      </c>
      <c r="C4676" s="11" t="s">
        <v>317</v>
      </c>
    </row>
    <row r="4677" spans="1:3" ht="20.25" customHeight="1">
      <c r="A4677" s="5" t="str">
        <f>"333777"</f>
        <v>333777</v>
      </c>
      <c r="B4677" s="6" t="s">
        <v>5939</v>
      </c>
      <c r="C4677" s="6" t="s">
        <v>31</v>
      </c>
    </row>
    <row r="4678" spans="1:3" ht="20.25" customHeight="1">
      <c r="A4678" s="28" t="s">
        <v>5940</v>
      </c>
      <c r="B4678" s="28" t="s">
        <v>5941</v>
      </c>
      <c r="C4678" s="28" t="s">
        <v>5942</v>
      </c>
    </row>
    <row r="4679" spans="1:3" ht="20.25" customHeight="1">
      <c r="A4679" s="5" t="str">
        <f>"333999"</f>
        <v>333999</v>
      </c>
      <c r="B4679" s="6" t="s">
        <v>5943</v>
      </c>
      <c r="C4679" s="6" t="s">
        <v>16</v>
      </c>
    </row>
    <row r="4680" spans="1:3" ht="20.25" customHeight="1">
      <c r="A4680" s="28" t="s">
        <v>5944</v>
      </c>
      <c r="B4680" s="28" t="s">
        <v>5945</v>
      </c>
      <c r="C4680" s="28" t="s">
        <v>1579</v>
      </c>
    </row>
    <row r="4681" spans="1:3" ht="20.25" customHeight="1">
      <c r="A4681" s="5" t="str">
        <f>"345177"</f>
        <v>345177</v>
      </c>
      <c r="B4681" s="6" t="s">
        <v>5946</v>
      </c>
      <c r="C4681" s="6" t="s">
        <v>321</v>
      </c>
    </row>
    <row r="4682" spans="1:3" ht="20.25" customHeight="1">
      <c r="A4682" s="5" t="str">
        <f>"345678"</f>
        <v>345678</v>
      </c>
      <c r="B4682" s="6" t="s">
        <v>5947</v>
      </c>
      <c r="C4682" s="6" t="s">
        <v>10</v>
      </c>
    </row>
    <row r="4683" spans="1:3" ht="20.25" customHeight="1">
      <c r="A4683" s="15">
        <v>351119</v>
      </c>
      <c r="B4683" s="25" t="s">
        <v>5948</v>
      </c>
      <c r="C4683" s="16" t="s">
        <v>872</v>
      </c>
    </row>
    <row r="4684" spans="1:3" ht="20.25" customHeight="1">
      <c r="A4684" s="5" t="str">
        <f>"384444"</f>
        <v>384444</v>
      </c>
      <c r="B4684" s="6" t="s">
        <v>5949</v>
      </c>
      <c r="C4684" s="6" t="s">
        <v>815</v>
      </c>
    </row>
    <row r="4685" spans="1:3" ht="20.25" customHeight="1">
      <c r="A4685" s="28" t="s">
        <v>5950</v>
      </c>
      <c r="B4685" s="28" t="s">
        <v>5951</v>
      </c>
      <c r="C4685" s="28" t="s">
        <v>91</v>
      </c>
    </row>
    <row r="4686" spans="1:3" ht="20.25" customHeight="1">
      <c r="A4686" s="10">
        <v>401660</v>
      </c>
      <c r="B4686" s="11" t="s">
        <v>5952</v>
      </c>
      <c r="C4686" s="11" t="s">
        <v>802</v>
      </c>
    </row>
    <row r="4687" spans="1:3" ht="20.25" customHeight="1">
      <c r="A4687" s="10">
        <v>413191</v>
      </c>
      <c r="B4687" s="11" t="s">
        <v>5953</v>
      </c>
      <c r="C4687" s="11" t="s">
        <v>167</v>
      </c>
    </row>
    <row r="4688" spans="1:3" ht="20.25" customHeight="1">
      <c r="A4688" s="5" t="str">
        <f>"421521"</f>
        <v>421521</v>
      </c>
      <c r="B4688" s="6" t="s">
        <v>5954</v>
      </c>
      <c r="C4688" s="6" t="s">
        <v>10</v>
      </c>
    </row>
    <row r="4689" spans="1:3" ht="20.25" customHeight="1">
      <c r="A4689" s="5" t="str">
        <f>"430430"</f>
        <v>430430</v>
      </c>
      <c r="B4689" s="6" t="s">
        <v>5955</v>
      </c>
      <c r="C4689" s="6" t="s">
        <v>317</v>
      </c>
    </row>
    <row r="4690" spans="1:3" ht="20.25" customHeight="1">
      <c r="A4690" s="5" t="str">
        <f>"444444"</f>
        <v>444444</v>
      </c>
      <c r="B4690" s="6" t="s">
        <v>5956</v>
      </c>
      <c r="C4690" s="6" t="s">
        <v>31</v>
      </c>
    </row>
    <row r="4691" spans="1:3" ht="20.25" customHeight="1">
      <c r="A4691" s="5" t="str">
        <f>"456789"</f>
        <v>456789</v>
      </c>
      <c r="B4691" s="6" t="s">
        <v>5957</v>
      </c>
      <c r="C4691" s="6" t="s">
        <v>14</v>
      </c>
    </row>
    <row r="4692" spans="1:3" ht="20.25" customHeight="1">
      <c r="A4692" s="5" t="str">
        <f>"501999"</f>
        <v>501999</v>
      </c>
      <c r="B4692" s="6" t="s">
        <v>5958</v>
      </c>
      <c r="C4692" s="6" t="s">
        <v>1770</v>
      </c>
    </row>
    <row r="4693" spans="1:3" ht="20.25" customHeight="1">
      <c r="A4693" s="5" t="str">
        <f>"503333"</f>
        <v>503333</v>
      </c>
      <c r="B4693" s="6" t="s">
        <v>5959</v>
      </c>
      <c r="C4693" s="6" t="s">
        <v>34</v>
      </c>
    </row>
    <row r="4694" spans="1:3" ht="20.25" customHeight="1">
      <c r="A4694" s="28" t="s">
        <v>5960</v>
      </c>
      <c r="B4694" s="28" t="s">
        <v>5961</v>
      </c>
      <c r="C4694" s="28" t="s">
        <v>91</v>
      </c>
    </row>
    <row r="4695" spans="1:3" ht="20.25" customHeight="1">
      <c r="A4695" s="10">
        <v>516688</v>
      </c>
      <c r="B4695" s="11" t="s">
        <v>5962</v>
      </c>
      <c r="C4695" s="11" t="s">
        <v>139</v>
      </c>
    </row>
    <row r="4696" spans="1:3" ht="20.25" customHeight="1">
      <c r="A4696" s="1">
        <v>518888</v>
      </c>
      <c r="B4696" s="54" t="s">
        <v>5963</v>
      </c>
      <c r="C4696" s="54" t="s">
        <v>542</v>
      </c>
    </row>
    <row r="4697" spans="1:3" ht="20.25" customHeight="1">
      <c r="A4697" s="5" t="str">
        <f>"520520"</f>
        <v>520520</v>
      </c>
      <c r="B4697" s="6" t="s">
        <v>5964</v>
      </c>
      <c r="C4697" s="6" t="s">
        <v>838</v>
      </c>
    </row>
    <row r="4698" spans="1:3" ht="20.25" customHeight="1">
      <c r="A4698" s="10">
        <v>521710</v>
      </c>
      <c r="B4698" s="11" t="s">
        <v>5965</v>
      </c>
      <c r="C4698" s="11" t="s">
        <v>217</v>
      </c>
    </row>
    <row r="4699" spans="1:3" ht="20.25" customHeight="1">
      <c r="A4699" s="5" t="str">
        <f>"531761"</f>
        <v>531761</v>
      </c>
      <c r="B4699" s="6" t="s">
        <v>5966</v>
      </c>
      <c r="C4699" s="6" t="s">
        <v>34</v>
      </c>
    </row>
    <row r="4700" spans="1:3" ht="20.25" customHeight="1">
      <c r="A4700" s="5" t="str">
        <f>"550789"</f>
        <v>550789</v>
      </c>
      <c r="B4700" s="6" t="s">
        <v>5967</v>
      </c>
      <c r="C4700" s="6" t="s">
        <v>10</v>
      </c>
    </row>
    <row r="4701" spans="1:3" ht="20.25" customHeight="1">
      <c r="A4701" s="5" t="str">
        <f>"555555"</f>
        <v>555555</v>
      </c>
      <c r="B4701" s="6" t="s">
        <v>5968</v>
      </c>
      <c r="C4701" s="6" t="s">
        <v>38</v>
      </c>
    </row>
    <row r="4702" spans="1:3" ht="20.25" customHeight="1">
      <c r="A4702" s="10">
        <v>565911</v>
      </c>
      <c r="B4702" s="11" t="s">
        <v>5969</v>
      </c>
      <c r="C4702" s="11" t="s">
        <v>10</v>
      </c>
    </row>
    <row r="4703" spans="1:3" ht="20.25" customHeight="1">
      <c r="A4703" s="5" t="str">
        <f>"567555"</f>
        <v>567555</v>
      </c>
      <c r="B4703" s="6" t="s">
        <v>5970</v>
      </c>
      <c r="C4703" s="6" t="s">
        <v>24</v>
      </c>
    </row>
    <row r="4704" spans="1:3" ht="20.25" customHeight="1">
      <c r="A4704" s="5" t="str">
        <f>"567788"</f>
        <v>567788</v>
      </c>
      <c r="B4704" s="11" t="s">
        <v>5971</v>
      </c>
      <c r="C4704" s="6" t="s">
        <v>107</v>
      </c>
    </row>
    <row r="4705" spans="1:3" ht="20.25" customHeight="1">
      <c r="A4705" s="5" t="str">
        <f>"581000"</f>
        <v>581000</v>
      </c>
      <c r="B4705" s="6" t="s">
        <v>5972</v>
      </c>
      <c r="C4705" s="6" t="s">
        <v>147</v>
      </c>
    </row>
    <row r="4706" spans="1:3" ht="20.25" customHeight="1">
      <c r="A4706" s="10">
        <v>583888</v>
      </c>
      <c r="B4706" s="11" t="s">
        <v>5973</v>
      </c>
      <c r="C4706" s="11" t="s">
        <v>128</v>
      </c>
    </row>
    <row r="4707" spans="1:3" ht="20.25" customHeight="1">
      <c r="A4707" s="28" t="s">
        <v>5974</v>
      </c>
      <c r="B4707" s="28" t="s">
        <v>5975</v>
      </c>
      <c r="C4707" s="28" t="s">
        <v>34</v>
      </c>
    </row>
    <row r="4708" spans="1:3" ht="20.25" customHeight="1">
      <c r="A4708" s="5" t="str">
        <f>"585981"</f>
        <v>585981</v>
      </c>
      <c r="B4708" s="6" t="s">
        <v>5976</v>
      </c>
      <c r="C4708" s="6" t="s">
        <v>128</v>
      </c>
    </row>
    <row r="4709" spans="1:3" ht="20.25" customHeight="1">
      <c r="A4709" s="28" t="s">
        <v>5977</v>
      </c>
      <c r="B4709" s="28" t="s">
        <v>5978</v>
      </c>
      <c r="C4709" s="28" t="s">
        <v>165</v>
      </c>
    </row>
    <row r="4710" spans="1:3" ht="20.25" customHeight="1">
      <c r="A4710" s="10">
        <v>586363</v>
      </c>
      <c r="B4710" s="11" t="s">
        <v>5979</v>
      </c>
      <c r="C4710" s="11" t="s">
        <v>1770</v>
      </c>
    </row>
    <row r="4711" spans="1:3" ht="20.25" customHeight="1">
      <c r="A4711" s="28" t="s">
        <v>5980</v>
      </c>
      <c r="B4711" s="28" t="s">
        <v>5981</v>
      </c>
      <c r="C4711" s="28" t="s">
        <v>139</v>
      </c>
    </row>
    <row r="4712" spans="1:3" ht="20.25" customHeight="1">
      <c r="A4712" s="10">
        <v>589999</v>
      </c>
      <c r="B4712" s="11" t="s">
        <v>5982</v>
      </c>
      <c r="C4712" s="39" t="s">
        <v>277</v>
      </c>
    </row>
    <row r="4713" spans="1:3" ht="20.25" customHeight="1">
      <c r="A4713" s="28" t="s">
        <v>5983</v>
      </c>
      <c r="B4713" s="28" t="s">
        <v>5984</v>
      </c>
      <c r="C4713" s="28" t="s">
        <v>91</v>
      </c>
    </row>
    <row r="4714" spans="1:3" ht="20.25" customHeight="1">
      <c r="A4714" s="10">
        <v>595888</v>
      </c>
      <c r="B4714" s="11" t="s">
        <v>5985</v>
      </c>
      <c r="C4714" s="11" t="s">
        <v>415</v>
      </c>
    </row>
    <row r="4715" spans="1:3" ht="20.25" customHeight="1">
      <c r="A4715" s="5" t="str">
        <f>"600006"</f>
        <v>600006</v>
      </c>
      <c r="B4715" s="6" t="s">
        <v>5986</v>
      </c>
      <c r="C4715" s="6" t="s">
        <v>139</v>
      </c>
    </row>
    <row r="4716" spans="1:3" ht="20.25" customHeight="1">
      <c r="A4716" s="5" t="str">
        <f>"608666"</f>
        <v>608666</v>
      </c>
      <c r="B4716" s="6" t="s">
        <v>5987</v>
      </c>
      <c r="C4716" s="6" t="s">
        <v>20</v>
      </c>
    </row>
    <row r="4717" spans="1:3" ht="20.25" customHeight="1">
      <c r="A4717" s="28" t="s">
        <v>5988</v>
      </c>
      <c r="B4717" s="28" t="s">
        <v>5989</v>
      </c>
      <c r="C4717" s="28" t="s">
        <v>88</v>
      </c>
    </row>
    <row r="4718" spans="1:3" ht="20.25" customHeight="1">
      <c r="A4718" s="5" t="str">
        <f>"615999"</f>
        <v>615999</v>
      </c>
      <c r="B4718" s="6" t="s">
        <v>5990</v>
      </c>
      <c r="C4718" s="6" t="s">
        <v>1243</v>
      </c>
    </row>
    <row r="4719" spans="1:3" ht="20.25" customHeight="1">
      <c r="A4719" s="5" t="str">
        <f>"618618"</f>
        <v>618618</v>
      </c>
      <c r="B4719" s="6" t="s">
        <v>5991</v>
      </c>
      <c r="C4719" s="6" t="s">
        <v>360</v>
      </c>
    </row>
    <row r="4720" spans="1:3" ht="20.25" customHeight="1">
      <c r="A4720" s="53" t="s">
        <v>5992</v>
      </c>
      <c r="B4720" s="30" t="s">
        <v>5993</v>
      </c>
      <c r="C4720" s="30" t="s">
        <v>48</v>
      </c>
    </row>
    <row r="4721" spans="1:3" ht="20.25" customHeight="1">
      <c r="A4721" s="10">
        <v>621156</v>
      </c>
      <c r="B4721" s="11" t="s">
        <v>5994</v>
      </c>
      <c r="C4721" s="11" t="s">
        <v>909</v>
      </c>
    </row>
    <row r="4722" spans="1:3" ht="20.25" customHeight="1">
      <c r="A4722" s="5" t="str">
        <f>"622487"</f>
        <v>622487</v>
      </c>
      <c r="B4722" s="6" t="s">
        <v>5995</v>
      </c>
      <c r="C4722" s="6" t="s">
        <v>440</v>
      </c>
    </row>
    <row r="4723" spans="1:3" ht="20.25" customHeight="1">
      <c r="A4723" s="28" t="s">
        <v>5996</v>
      </c>
      <c r="B4723" s="28" t="s">
        <v>5997</v>
      </c>
      <c r="C4723" s="28" t="s">
        <v>1770</v>
      </c>
    </row>
    <row r="4724" spans="1:3" ht="20.25" customHeight="1">
      <c r="A4724" s="5" t="str">
        <f>"626777"</f>
        <v>626777</v>
      </c>
      <c r="B4724" s="6" t="s">
        <v>5998</v>
      </c>
      <c r="C4724" s="6" t="s">
        <v>5999</v>
      </c>
    </row>
    <row r="4725" spans="1:3" ht="20.25" customHeight="1">
      <c r="A4725" s="10">
        <v>631111</v>
      </c>
      <c r="B4725" s="11" t="s">
        <v>6000</v>
      </c>
      <c r="C4725" s="11" t="s">
        <v>6001</v>
      </c>
    </row>
    <row r="4726" spans="1:3" ht="20.25" customHeight="1">
      <c r="A4726" s="10">
        <v>651999</v>
      </c>
      <c r="B4726" s="11" t="s">
        <v>6002</v>
      </c>
      <c r="C4726" s="11" t="s">
        <v>415</v>
      </c>
    </row>
    <row r="4727" spans="1:3" ht="20.25" customHeight="1">
      <c r="A4727" s="5" t="str">
        <f>"661611"</f>
        <v>661611</v>
      </c>
      <c r="B4727" s="6" t="s">
        <v>6003</v>
      </c>
      <c r="C4727" s="6" t="s">
        <v>275</v>
      </c>
    </row>
    <row r="4728" spans="1:3" ht="20.25" customHeight="1">
      <c r="A4728" s="5" t="str">
        <f>"663836"</f>
        <v>663836</v>
      </c>
      <c r="B4728" s="6" t="s">
        <v>6004</v>
      </c>
      <c r="C4728" s="6" t="s">
        <v>431</v>
      </c>
    </row>
    <row r="4729" spans="1:3" ht="20.25" customHeight="1">
      <c r="A4729" s="5" t="str">
        <f>"665866"</f>
        <v>665866</v>
      </c>
      <c r="B4729" s="6" t="s">
        <v>6005</v>
      </c>
      <c r="C4729" s="6" t="s">
        <v>10</v>
      </c>
    </row>
    <row r="4730" spans="1:3" ht="20.25" customHeight="1">
      <c r="A4730" s="18">
        <v>666512</v>
      </c>
      <c r="B4730" s="19" t="s">
        <v>6006</v>
      </c>
      <c r="C4730" s="19" t="s">
        <v>5422</v>
      </c>
    </row>
    <row r="4731" spans="1:3" ht="20.25" customHeight="1">
      <c r="A4731" s="5" t="str">
        <f>"666518"</f>
        <v>666518</v>
      </c>
      <c r="B4731" s="6" t="s">
        <v>6007</v>
      </c>
      <c r="C4731" s="6" t="s">
        <v>560</v>
      </c>
    </row>
    <row r="4732" spans="1:3" ht="20.25" customHeight="1">
      <c r="A4732" s="5" t="str">
        <f>"666666"</f>
        <v>666666</v>
      </c>
      <c r="B4732" s="6" t="s">
        <v>6008</v>
      </c>
      <c r="C4732" s="6" t="s">
        <v>133</v>
      </c>
    </row>
    <row r="4733" spans="1:3" ht="20.25" customHeight="1">
      <c r="A4733" s="28" t="s">
        <v>6009</v>
      </c>
      <c r="B4733" s="28" t="s">
        <v>6010</v>
      </c>
      <c r="C4733" s="28" t="s">
        <v>31</v>
      </c>
    </row>
    <row r="4734" spans="1:3" ht="20.25" customHeight="1">
      <c r="A4734" s="5" t="str">
        <f>"666699"</f>
        <v>666699</v>
      </c>
      <c r="B4734" s="6" t="s">
        <v>6011</v>
      </c>
      <c r="C4734" s="6" t="s">
        <v>45</v>
      </c>
    </row>
    <row r="4735" spans="1:3" ht="20.25" customHeight="1">
      <c r="A4735" s="5" t="str">
        <f>"666777"</f>
        <v>666777</v>
      </c>
      <c r="B4735" s="6" t="s">
        <v>6012</v>
      </c>
      <c r="C4735" s="6" t="s">
        <v>1753</v>
      </c>
    </row>
    <row r="4736" spans="1:3" ht="20.25" customHeight="1">
      <c r="A4736" s="5" t="str">
        <f>"666789"</f>
        <v>666789</v>
      </c>
      <c r="B4736" s="6" t="s">
        <v>6013</v>
      </c>
      <c r="C4736" s="6" t="s">
        <v>187</v>
      </c>
    </row>
    <row r="4737" spans="1:3" ht="20.25" customHeight="1">
      <c r="A4737" s="15">
        <v>666888</v>
      </c>
      <c r="B4737" s="16" t="s">
        <v>6014</v>
      </c>
      <c r="C4737" s="16" t="s">
        <v>811</v>
      </c>
    </row>
    <row r="4738" spans="1:3" ht="20.25" customHeight="1">
      <c r="A4738" s="5" t="str">
        <f>"666951"</f>
        <v>666951</v>
      </c>
      <c r="B4738" s="6" t="s">
        <v>6015</v>
      </c>
      <c r="C4738" s="6" t="s">
        <v>3160</v>
      </c>
    </row>
    <row r="4739" spans="1:3" ht="20.25" customHeight="1">
      <c r="A4739" s="15">
        <v>666988</v>
      </c>
      <c r="B4739" s="16" t="s">
        <v>6016</v>
      </c>
      <c r="C4739" s="16" t="s">
        <v>169</v>
      </c>
    </row>
    <row r="4740" spans="1:3" ht="20.25" customHeight="1">
      <c r="A4740" s="5" t="str">
        <f>"666999"</f>
        <v>666999</v>
      </c>
      <c r="B4740" s="6" t="s">
        <v>6017</v>
      </c>
      <c r="C4740" s="6" t="s">
        <v>31</v>
      </c>
    </row>
    <row r="4741" spans="1:3" ht="20.25" customHeight="1">
      <c r="A4741" s="5" t="str">
        <f>"667777"</f>
        <v>667777</v>
      </c>
      <c r="B4741" s="6" t="s">
        <v>6018</v>
      </c>
      <c r="C4741" s="6" t="s">
        <v>704</v>
      </c>
    </row>
    <row r="4742" spans="1:3" ht="20.25" customHeight="1">
      <c r="A4742" s="31">
        <v>667788</v>
      </c>
      <c r="B4742" s="51" t="s">
        <v>6019</v>
      </c>
      <c r="C4742" s="51" t="s">
        <v>6020</v>
      </c>
    </row>
    <row r="4743" spans="1:3" ht="20.25" customHeight="1">
      <c r="A4743" s="5" t="str">
        <f>"668626"</f>
        <v>668626</v>
      </c>
      <c r="B4743" s="6" t="s">
        <v>6021</v>
      </c>
      <c r="C4743" s="6" t="s">
        <v>161</v>
      </c>
    </row>
    <row r="4744" spans="1:3" ht="20.25" customHeight="1">
      <c r="A4744" s="5" t="str">
        <f>"668726"</f>
        <v>668726</v>
      </c>
      <c r="B4744" s="6" t="s">
        <v>6022</v>
      </c>
      <c r="C4744" s="6" t="s">
        <v>169</v>
      </c>
    </row>
    <row r="4745" spans="1:3" ht="20.25" customHeight="1">
      <c r="A4745" s="5" t="str">
        <f>"668888"</f>
        <v>668888</v>
      </c>
      <c r="B4745" s="6" t="s">
        <v>6023</v>
      </c>
      <c r="C4745" s="6" t="s">
        <v>290</v>
      </c>
    </row>
    <row r="4746" spans="1:3" ht="20.25" customHeight="1">
      <c r="A4746" s="15">
        <v>669991</v>
      </c>
      <c r="B4746" s="16" t="s">
        <v>6024</v>
      </c>
      <c r="C4746" s="16" t="s">
        <v>6025</v>
      </c>
    </row>
    <row r="4747" spans="1:3" ht="20.25" customHeight="1">
      <c r="A4747" s="10">
        <v>669999</v>
      </c>
      <c r="B4747" s="11" t="s">
        <v>6026</v>
      </c>
      <c r="C4747" s="11" t="s">
        <v>18</v>
      </c>
    </row>
    <row r="4748" spans="1:3" ht="20.25" customHeight="1">
      <c r="A4748" s="5" t="str">
        <f>"671345"</f>
        <v>671345</v>
      </c>
      <c r="B4748" s="6" t="s">
        <v>6027</v>
      </c>
      <c r="C4748" s="6" t="s">
        <v>720</v>
      </c>
    </row>
    <row r="4749" spans="1:3" ht="20.25" customHeight="1">
      <c r="A4749" s="5" t="str">
        <f>"677777"</f>
        <v>677777</v>
      </c>
      <c r="B4749" s="107" t="s">
        <v>6028</v>
      </c>
      <c r="C4749" s="6" t="s">
        <v>34</v>
      </c>
    </row>
    <row r="4750" spans="1:3" ht="20.25" customHeight="1">
      <c r="A4750" s="5" t="str">
        <f>"680800"</f>
        <v>680800</v>
      </c>
      <c r="B4750" s="6" t="s">
        <v>6029</v>
      </c>
      <c r="C4750" s="6" t="s">
        <v>1835</v>
      </c>
    </row>
    <row r="4751" spans="1:3" ht="20.25" customHeight="1">
      <c r="A4751" s="10">
        <v>680998</v>
      </c>
      <c r="B4751" s="11" t="s">
        <v>6030</v>
      </c>
      <c r="C4751" s="11" t="s">
        <v>317</v>
      </c>
    </row>
    <row r="4752" spans="1:3" ht="20.25" customHeight="1">
      <c r="A4752" s="10">
        <v>681588</v>
      </c>
      <c r="B4752" s="11" t="s">
        <v>6031</v>
      </c>
      <c r="C4752" s="11" t="s">
        <v>1125</v>
      </c>
    </row>
    <row r="4753" spans="1:3" ht="20.25" customHeight="1">
      <c r="A4753" s="5" t="str">
        <f>"683898"</f>
        <v>683898</v>
      </c>
      <c r="B4753" s="6" t="s">
        <v>6032</v>
      </c>
      <c r="C4753" s="6" t="s">
        <v>40</v>
      </c>
    </row>
    <row r="4754" spans="1:3" ht="20.25" customHeight="1">
      <c r="A4754" s="5" t="str">
        <f>"685468"</f>
        <v>685468</v>
      </c>
      <c r="B4754" s="6" t="s">
        <v>6033</v>
      </c>
      <c r="C4754" s="6" t="s">
        <v>208</v>
      </c>
    </row>
    <row r="4755" spans="1:3" ht="20.25" customHeight="1">
      <c r="A4755" s="28" t="s">
        <v>6034</v>
      </c>
      <c r="B4755" s="28" t="s">
        <v>6035</v>
      </c>
      <c r="C4755" s="28" t="s">
        <v>128</v>
      </c>
    </row>
    <row r="4756" spans="1:3" ht="20.25" customHeight="1">
      <c r="A4756" s="5" t="str">
        <f>"687398"</f>
        <v>687398</v>
      </c>
      <c r="B4756" s="6" t="s">
        <v>6036</v>
      </c>
      <c r="C4756" s="6" t="s">
        <v>48</v>
      </c>
    </row>
    <row r="4757" spans="1:3" ht="20.25" customHeight="1">
      <c r="A4757" s="10">
        <v>688888</v>
      </c>
      <c r="B4757" s="11" t="s">
        <v>6037</v>
      </c>
      <c r="C4757" s="11" t="s">
        <v>343</v>
      </c>
    </row>
    <row r="4758" spans="1:3" ht="20.25" customHeight="1">
      <c r="A4758" s="5" t="str">
        <f>"688899"</f>
        <v>688899</v>
      </c>
      <c r="B4758" s="6" t="s">
        <v>6038</v>
      </c>
      <c r="C4758" s="6" t="s">
        <v>147</v>
      </c>
    </row>
    <row r="4759" spans="1:3" ht="20.25" customHeight="1">
      <c r="A4759" s="5" t="str">
        <f>"688999"</f>
        <v>688999</v>
      </c>
      <c r="B4759" s="6" t="s">
        <v>6039</v>
      </c>
      <c r="C4759" s="6" t="s">
        <v>77</v>
      </c>
    </row>
    <row r="4760" spans="1:3" ht="20.25" customHeight="1">
      <c r="A4760" s="28" t="s">
        <v>6040</v>
      </c>
      <c r="B4760" s="28" t="s">
        <v>6041</v>
      </c>
      <c r="C4760" s="12" t="s">
        <v>1528</v>
      </c>
    </row>
    <row r="4761" spans="1:3" ht="20.25" customHeight="1">
      <c r="A4761" s="10">
        <v>690527</v>
      </c>
      <c r="B4761" s="11" t="s">
        <v>6042</v>
      </c>
      <c r="C4761" s="11" t="s">
        <v>10</v>
      </c>
    </row>
    <row r="4762" spans="1:3" ht="20.25" customHeight="1">
      <c r="A4762" s="5" t="str">
        <f>"691111"</f>
        <v>691111</v>
      </c>
      <c r="B4762" s="6" t="s">
        <v>6043</v>
      </c>
      <c r="C4762" s="6" t="s">
        <v>6044</v>
      </c>
    </row>
    <row r="4763" spans="1:3" ht="20.25" customHeight="1">
      <c r="A4763" s="5" t="str">
        <f>"691777"</f>
        <v>691777</v>
      </c>
      <c r="B4763" s="6" t="s">
        <v>6045</v>
      </c>
      <c r="C4763" s="6" t="s">
        <v>161</v>
      </c>
    </row>
    <row r="4764" spans="1:3" ht="20.25" customHeight="1">
      <c r="A4764" s="5" t="str">
        <f>"696915"</f>
        <v>696915</v>
      </c>
      <c r="B4764" s="6" t="s">
        <v>6046</v>
      </c>
      <c r="C4764" s="6" t="s">
        <v>10</v>
      </c>
    </row>
    <row r="4765" spans="1:3" ht="20.25" customHeight="1">
      <c r="A4765" s="5" t="str">
        <f>"699998"</f>
        <v>699998</v>
      </c>
      <c r="B4765" s="6" t="s">
        <v>6047</v>
      </c>
      <c r="C4765" s="6" t="s">
        <v>8</v>
      </c>
    </row>
    <row r="4766" spans="1:3" ht="20.25" customHeight="1">
      <c r="A4766" s="29">
        <v>700007</v>
      </c>
      <c r="B4766" s="40" t="s">
        <v>6048</v>
      </c>
      <c r="C4766" s="40" t="s">
        <v>34</v>
      </c>
    </row>
    <row r="4767" spans="1:3" ht="20.25" customHeight="1">
      <c r="A4767" s="5" t="str">
        <f>"706288"</f>
        <v>706288</v>
      </c>
      <c r="B4767" s="6" t="s">
        <v>6049</v>
      </c>
      <c r="C4767" s="6" t="s">
        <v>1522</v>
      </c>
    </row>
    <row r="4768" spans="1:3" ht="20.25" customHeight="1">
      <c r="A4768" s="5" t="str">
        <f>"706658"</f>
        <v>706658</v>
      </c>
      <c r="B4768" s="6" t="s">
        <v>6050</v>
      </c>
      <c r="C4768" s="6" t="s">
        <v>139</v>
      </c>
    </row>
    <row r="4769" spans="1:3" ht="20.25" customHeight="1">
      <c r="A4769" s="5" t="str">
        <f>"706969"</f>
        <v>706969</v>
      </c>
      <c r="B4769" s="6" t="s">
        <v>6051</v>
      </c>
      <c r="C4769" s="6" t="s">
        <v>277</v>
      </c>
    </row>
    <row r="4770" spans="1:3" ht="20.25" customHeight="1">
      <c r="A4770" s="10">
        <v>710888</v>
      </c>
      <c r="B4770" s="11" t="s">
        <v>6052</v>
      </c>
      <c r="C4770" s="11" t="s">
        <v>210</v>
      </c>
    </row>
    <row r="4771" spans="1:3" ht="20.25" customHeight="1">
      <c r="A4771" s="5" t="str">
        <f>"712022"</f>
        <v>712022</v>
      </c>
      <c r="B4771" s="6" t="s">
        <v>6053</v>
      </c>
      <c r="C4771" s="6" t="s">
        <v>384</v>
      </c>
    </row>
    <row r="4772" spans="1:3" ht="20.25" customHeight="1">
      <c r="A4772" s="10">
        <v>730008</v>
      </c>
      <c r="B4772" s="11" t="s">
        <v>6054</v>
      </c>
      <c r="C4772" s="11" t="s">
        <v>10</v>
      </c>
    </row>
    <row r="4773" spans="1:3" ht="20.25" customHeight="1">
      <c r="A4773" s="28" t="s">
        <v>6055</v>
      </c>
      <c r="B4773" s="28" t="s">
        <v>6056</v>
      </c>
      <c r="C4773" s="28" t="s">
        <v>285</v>
      </c>
    </row>
    <row r="4774" spans="1:3" ht="20.25" customHeight="1">
      <c r="A4774" s="41">
        <v>756688</v>
      </c>
      <c r="B4774" s="42" t="s">
        <v>6057</v>
      </c>
      <c r="C4774" s="42" t="s">
        <v>1243</v>
      </c>
    </row>
    <row r="4775" spans="1:3" ht="20.25" customHeight="1">
      <c r="A4775" s="5" t="str">
        <f>"760265"</f>
        <v>760265</v>
      </c>
      <c r="B4775" s="6" t="s">
        <v>6058</v>
      </c>
      <c r="C4775" s="6" t="s">
        <v>646</v>
      </c>
    </row>
    <row r="4776" spans="1:3" ht="20.25" customHeight="1">
      <c r="A4776" s="15">
        <v>766667</v>
      </c>
      <c r="B4776" s="16" t="s">
        <v>6059</v>
      </c>
      <c r="C4776" s="16" t="s">
        <v>1642</v>
      </c>
    </row>
    <row r="4777" spans="1:3" ht="20.25" customHeight="1">
      <c r="A4777" s="41">
        <v>772280</v>
      </c>
      <c r="B4777" s="42" t="s">
        <v>6060</v>
      </c>
      <c r="C4777" s="42" t="s">
        <v>217</v>
      </c>
    </row>
    <row r="4778" spans="1:3" ht="20.25" customHeight="1">
      <c r="A4778" s="5" t="str">
        <f>"772777"</f>
        <v>772777</v>
      </c>
      <c r="B4778" s="6" t="s">
        <v>6061</v>
      </c>
      <c r="C4778" s="6" t="s">
        <v>54</v>
      </c>
    </row>
    <row r="4779" spans="1:3" ht="20.25" customHeight="1">
      <c r="A4779" s="5" t="str">
        <f>"775188"</f>
        <v>775188</v>
      </c>
      <c r="B4779" s="6" t="s">
        <v>6062</v>
      </c>
      <c r="C4779" s="6" t="s">
        <v>629</v>
      </c>
    </row>
    <row r="4780" spans="1:3" ht="20.25" customHeight="1">
      <c r="A4780" s="10">
        <v>777201</v>
      </c>
      <c r="B4780" s="11" t="s">
        <v>6063</v>
      </c>
      <c r="C4780" s="11" t="s">
        <v>10</v>
      </c>
    </row>
    <row r="4781" spans="1:3" ht="20.25" customHeight="1">
      <c r="A4781" s="5" t="str">
        <f>"777777"</f>
        <v>777777</v>
      </c>
      <c r="B4781" s="6" t="s">
        <v>6064</v>
      </c>
      <c r="C4781" s="6" t="s">
        <v>169</v>
      </c>
    </row>
    <row r="4782" spans="1:3" ht="20.25" customHeight="1">
      <c r="A4782" s="5" t="str">
        <f>"778888"</f>
        <v>778888</v>
      </c>
      <c r="B4782" s="6" t="s">
        <v>6065</v>
      </c>
      <c r="C4782" s="6" t="s">
        <v>340</v>
      </c>
    </row>
    <row r="4783" spans="1:3" ht="20.25" customHeight="1">
      <c r="A4783" s="10">
        <v>778966</v>
      </c>
      <c r="B4783" s="11" t="s">
        <v>6066</v>
      </c>
      <c r="C4783" s="11" t="s">
        <v>311</v>
      </c>
    </row>
    <row r="4784" spans="1:3" ht="20.25" customHeight="1">
      <c r="A4784" s="38">
        <v>783336</v>
      </c>
      <c r="B4784" s="57" t="s">
        <v>6067</v>
      </c>
      <c r="C4784" s="39" t="s">
        <v>725</v>
      </c>
    </row>
    <row r="4785" spans="1:3" ht="20.25" customHeight="1">
      <c r="A4785" s="5" t="str">
        <f>"783789"</f>
        <v>783789</v>
      </c>
      <c r="B4785" s="6" t="s">
        <v>6068</v>
      </c>
      <c r="C4785" s="6" t="s">
        <v>241</v>
      </c>
    </row>
    <row r="4786" spans="1:3" ht="20.25" customHeight="1">
      <c r="A4786" s="5" t="str">
        <f>"786668"</f>
        <v>786668</v>
      </c>
      <c r="B4786" s="6" t="s">
        <v>6069</v>
      </c>
      <c r="C4786" s="6" t="s">
        <v>620</v>
      </c>
    </row>
    <row r="4787" spans="1:3" ht="20.25" customHeight="1">
      <c r="A4787" s="5" t="str">
        <f>"788888"</f>
        <v>788888</v>
      </c>
      <c r="B4787" s="6" t="s">
        <v>6070</v>
      </c>
      <c r="C4787" s="6" t="s">
        <v>343</v>
      </c>
    </row>
    <row r="4788" spans="1:3" ht="20.25" customHeight="1">
      <c r="A4788" s="5" t="str">
        <f>"789999"</f>
        <v>789999</v>
      </c>
      <c r="B4788" s="6" t="s">
        <v>6071</v>
      </c>
      <c r="C4788" s="6" t="s">
        <v>40</v>
      </c>
    </row>
    <row r="4789" spans="1:3" ht="20.25" customHeight="1">
      <c r="A4789" s="10">
        <v>790000</v>
      </c>
      <c r="B4789" s="11" t="s">
        <v>6072</v>
      </c>
      <c r="C4789" s="11" t="s">
        <v>290</v>
      </c>
    </row>
    <row r="4790" spans="1:3" ht="20.25" customHeight="1">
      <c r="A4790" s="10">
        <v>792345</v>
      </c>
      <c r="B4790" s="11" t="s">
        <v>6073</v>
      </c>
      <c r="C4790" s="11" t="s">
        <v>285</v>
      </c>
    </row>
    <row r="4791" spans="1:3" ht="20.25" customHeight="1">
      <c r="A4791" s="5" t="str">
        <f>"798776"</f>
        <v>798776</v>
      </c>
      <c r="B4791" s="6" t="s">
        <v>6074</v>
      </c>
      <c r="C4791" s="6" t="s">
        <v>1873</v>
      </c>
    </row>
    <row r="4792" spans="1:3" ht="20.25" customHeight="1">
      <c r="A4792" s="28" t="s">
        <v>6075</v>
      </c>
      <c r="B4792" s="28" t="s">
        <v>6076</v>
      </c>
      <c r="C4792" s="28" t="s">
        <v>133</v>
      </c>
    </row>
    <row r="4793" spans="1:3" ht="20.25" customHeight="1">
      <c r="A4793" s="5" t="str">
        <f>"800999"</f>
        <v>800999</v>
      </c>
      <c r="B4793" s="6" t="s">
        <v>6077</v>
      </c>
      <c r="C4793" s="6" t="s">
        <v>107</v>
      </c>
    </row>
    <row r="4794" spans="1:3" ht="20.25" customHeight="1">
      <c r="A4794" s="28" t="s">
        <v>6078</v>
      </c>
      <c r="B4794" s="28" t="s">
        <v>6079</v>
      </c>
      <c r="C4794" s="28" t="s">
        <v>870</v>
      </c>
    </row>
    <row r="4795" spans="1:3" ht="20.25" customHeight="1">
      <c r="A4795" s="28" t="s">
        <v>6080</v>
      </c>
      <c r="B4795" s="28" t="s">
        <v>6081</v>
      </c>
      <c r="C4795" s="28" t="s">
        <v>1695</v>
      </c>
    </row>
    <row r="4796" spans="1:3" ht="20.25" customHeight="1">
      <c r="A4796" s="5" t="str">
        <f>"810321"</f>
        <v>810321</v>
      </c>
      <c r="B4796" s="6" t="s">
        <v>6082</v>
      </c>
      <c r="C4796" s="6" t="s">
        <v>415</v>
      </c>
    </row>
    <row r="4797" spans="1:3" ht="20.25" customHeight="1">
      <c r="A4797" s="5" t="str">
        <f>"810999"</f>
        <v>810999</v>
      </c>
      <c r="B4797" s="6" t="s">
        <v>6083</v>
      </c>
      <c r="C4797" s="6" t="s">
        <v>2815</v>
      </c>
    </row>
    <row r="4798" spans="1:3" ht="20.25" customHeight="1">
      <c r="A4798" s="28" t="s">
        <v>6084</v>
      </c>
      <c r="B4798" s="11" t="s">
        <v>6085</v>
      </c>
      <c r="C4798" s="28" t="s">
        <v>241</v>
      </c>
    </row>
    <row r="4799" spans="1:3" ht="20.25" customHeight="1">
      <c r="A4799" s="5" t="str">
        <f>"811119"</f>
        <v>811119</v>
      </c>
      <c r="B4799" s="6" t="s">
        <v>6086</v>
      </c>
      <c r="C4799" s="6" t="s">
        <v>14</v>
      </c>
    </row>
    <row r="4800" spans="1:3" ht="20.25" customHeight="1">
      <c r="A4800" s="31">
        <v>811255</v>
      </c>
      <c r="B4800" s="62" t="s">
        <v>6087</v>
      </c>
      <c r="C4800" s="62" t="s">
        <v>48</v>
      </c>
    </row>
    <row r="4801" spans="1:3" ht="20.25" customHeight="1">
      <c r="A4801" s="28" t="s">
        <v>6088</v>
      </c>
      <c r="B4801" s="28" t="s">
        <v>6089</v>
      </c>
      <c r="C4801" s="28" t="s">
        <v>1528</v>
      </c>
    </row>
    <row r="4802" spans="1:3" ht="20.25" customHeight="1">
      <c r="A4802" s="28" t="s">
        <v>6090</v>
      </c>
      <c r="B4802" s="28" t="s">
        <v>6091</v>
      </c>
      <c r="C4802" s="28" t="s">
        <v>147</v>
      </c>
    </row>
    <row r="4803" spans="1:3" ht="20.25" customHeight="1">
      <c r="A4803" s="5" t="str">
        <f>"820888"</f>
        <v>820888</v>
      </c>
      <c r="B4803" s="6" t="s">
        <v>6092</v>
      </c>
      <c r="C4803" s="6" t="s">
        <v>51</v>
      </c>
    </row>
    <row r="4804" spans="1:3" ht="20.25" customHeight="1">
      <c r="A4804" s="28" t="s">
        <v>6093</v>
      </c>
      <c r="B4804" s="28" t="s">
        <v>6094</v>
      </c>
      <c r="C4804" s="28" t="s">
        <v>1159</v>
      </c>
    </row>
    <row r="4805" spans="1:3" ht="20.25" customHeight="1">
      <c r="A4805" s="10">
        <v>836800</v>
      </c>
      <c r="B4805" s="11" t="s">
        <v>6095</v>
      </c>
      <c r="C4805" s="11" t="s">
        <v>6096</v>
      </c>
    </row>
    <row r="4806" spans="1:3" ht="20.25" customHeight="1">
      <c r="A4806" s="28" t="s">
        <v>6097</v>
      </c>
      <c r="B4806" s="28" t="s">
        <v>6098</v>
      </c>
      <c r="C4806" s="28" t="s">
        <v>16</v>
      </c>
    </row>
    <row r="4807" spans="1:3" ht="20.25" customHeight="1">
      <c r="A4807" s="10">
        <v>851019</v>
      </c>
      <c r="B4807" s="11" t="s">
        <v>6099</v>
      </c>
      <c r="C4807" s="11" t="s">
        <v>210</v>
      </c>
    </row>
    <row r="4808" spans="1:3" ht="20.25" customHeight="1">
      <c r="A4808" s="5" t="str">
        <f>"856666"</f>
        <v>856666</v>
      </c>
      <c r="B4808" s="6" t="s">
        <v>6100</v>
      </c>
      <c r="C4808" s="6" t="s">
        <v>10</v>
      </c>
    </row>
    <row r="4809" spans="1:3" ht="20.25" customHeight="1">
      <c r="A4809" s="5" t="str">
        <f>"861018"</f>
        <v>861018</v>
      </c>
      <c r="B4809" s="6" t="s">
        <v>6101</v>
      </c>
      <c r="C4809" s="6" t="s">
        <v>473</v>
      </c>
    </row>
    <row r="4810" spans="1:3" ht="20.25" customHeight="1">
      <c r="A4810" s="28" t="s">
        <v>6102</v>
      </c>
      <c r="B4810" s="28" t="s">
        <v>6103</v>
      </c>
      <c r="C4810" s="28" t="s">
        <v>1127</v>
      </c>
    </row>
    <row r="4811" spans="1:3" ht="20.25" customHeight="1">
      <c r="A4811" s="10">
        <v>866981</v>
      </c>
      <c r="B4811" s="11" t="s">
        <v>6104</v>
      </c>
      <c r="C4811" s="11" t="s">
        <v>6105</v>
      </c>
    </row>
    <row r="4812" spans="1:3" ht="20.25" customHeight="1">
      <c r="A4812" s="10">
        <v>868191</v>
      </c>
      <c r="B4812" s="11" t="s">
        <v>6106</v>
      </c>
      <c r="C4812" s="11" t="s">
        <v>48</v>
      </c>
    </row>
    <row r="4813" spans="1:3" ht="20.25" customHeight="1">
      <c r="A4813" s="5" t="str">
        <f>"878621"</f>
        <v>878621</v>
      </c>
      <c r="B4813" s="6" t="s">
        <v>6107</v>
      </c>
      <c r="C4813" s="6" t="s">
        <v>321</v>
      </c>
    </row>
    <row r="4814" spans="1:3" ht="20.25" customHeight="1">
      <c r="A4814" s="5" t="str">
        <f>"880016"</f>
        <v>880016</v>
      </c>
      <c r="B4814" s="6" t="s">
        <v>6108</v>
      </c>
      <c r="C4814" s="6" t="s">
        <v>147</v>
      </c>
    </row>
    <row r="4815" spans="1:3" ht="20.25" customHeight="1">
      <c r="A4815" s="32">
        <v>880133</v>
      </c>
      <c r="B4815" s="28" t="s">
        <v>6109</v>
      </c>
      <c r="C4815" s="28" t="s">
        <v>1971</v>
      </c>
    </row>
    <row r="4816" spans="1:3" ht="20.25" customHeight="1">
      <c r="A4816" s="28" t="s">
        <v>6110</v>
      </c>
      <c r="B4816" s="28" t="s">
        <v>6111</v>
      </c>
      <c r="C4816" s="28" t="s">
        <v>295</v>
      </c>
    </row>
    <row r="4817" spans="1:3" ht="20.25" customHeight="1">
      <c r="A4817" s="5" t="str">
        <f>"881558"</f>
        <v>881558</v>
      </c>
      <c r="B4817" s="6" t="s">
        <v>6112</v>
      </c>
      <c r="C4817" s="6" t="s">
        <v>1892</v>
      </c>
    </row>
    <row r="4818" spans="1:3" ht="20.25" customHeight="1">
      <c r="A4818" s="5" t="str">
        <f>"882595"</f>
        <v>882595</v>
      </c>
      <c r="B4818" s="6" t="s">
        <v>6113</v>
      </c>
      <c r="C4818" s="6" t="s">
        <v>59</v>
      </c>
    </row>
    <row r="4819" spans="1:3" ht="20.25" customHeight="1">
      <c r="A4819" s="5" t="str">
        <f>"884960"</f>
        <v>884960</v>
      </c>
      <c r="B4819" s="6" t="s">
        <v>6114</v>
      </c>
      <c r="C4819" s="6" t="s">
        <v>51</v>
      </c>
    </row>
    <row r="4820" spans="1:3" ht="20.25" customHeight="1">
      <c r="A4820" s="5" t="str">
        <f>"885388"</f>
        <v>885388</v>
      </c>
      <c r="B4820" s="6" t="s">
        <v>6115</v>
      </c>
      <c r="C4820" s="6" t="s">
        <v>6116</v>
      </c>
    </row>
    <row r="4821" spans="1:3" ht="20.25" customHeight="1">
      <c r="A4821" s="5" t="str">
        <f>"885883"</f>
        <v>885883</v>
      </c>
      <c r="B4821" s="6" t="s">
        <v>6117</v>
      </c>
      <c r="C4821" s="6" t="s">
        <v>77</v>
      </c>
    </row>
    <row r="4822" spans="1:3" ht="20.25" customHeight="1">
      <c r="A4822" s="10">
        <v>886111</v>
      </c>
      <c r="B4822" s="11" t="s">
        <v>6118</v>
      </c>
      <c r="C4822" s="11" t="s">
        <v>415</v>
      </c>
    </row>
    <row r="4823" spans="1:3" ht="20.25" customHeight="1">
      <c r="A4823" s="5" t="str">
        <f>"886119"</f>
        <v>886119</v>
      </c>
      <c r="B4823" s="6" t="s">
        <v>6119</v>
      </c>
      <c r="C4823" s="6" t="s">
        <v>321</v>
      </c>
    </row>
    <row r="4824" spans="1:3" ht="20.25" customHeight="1">
      <c r="A4824" s="5" t="str">
        <f>"887777"</f>
        <v>887777</v>
      </c>
      <c r="B4824" s="6" t="s">
        <v>6120</v>
      </c>
      <c r="C4824" s="6" t="s">
        <v>1873</v>
      </c>
    </row>
    <row r="4825" spans="1:3" ht="20.25" customHeight="1">
      <c r="A4825" s="5" t="str">
        <f>"887999"</f>
        <v>887999</v>
      </c>
      <c r="B4825" s="11" t="s">
        <v>6121</v>
      </c>
      <c r="C4825" s="6" t="s">
        <v>10</v>
      </c>
    </row>
    <row r="4826" spans="1:3" ht="20.25" customHeight="1">
      <c r="A4826" s="10">
        <v>888168</v>
      </c>
      <c r="B4826" s="11" t="s">
        <v>6122</v>
      </c>
      <c r="C4826" s="11" t="s">
        <v>382</v>
      </c>
    </row>
    <row r="4827" spans="1:3" ht="20.25" customHeight="1">
      <c r="A4827" s="5" t="str">
        <f>"888333"</f>
        <v>888333</v>
      </c>
      <c r="B4827" s="44" t="s">
        <v>6123</v>
      </c>
      <c r="C4827" s="6" t="s">
        <v>133</v>
      </c>
    </row>
    <row r="4828" spans="1:3" ht="20.25" customHeight="1">
      <c r="A4828" s="5" t="str">
        <f>"888818"</f>
        <v>888818</v>
      </c>
      <c r="B4828" s="6" t="s">
        <v>6124</v>
      </c>
      <c r="C4828" s="6" t="s">
        <v>10</v>
      </c>
    </row>
    <row r="4829" spans="1:3" ht="20.25" customHeight="1">
      <c r="A4829" s="10">
        <v>888823</v>
      </c>
      <c r="B4829" s="11" t="s">
        <v>6125</v>
      </c>
      <c r="C4829" s="11" t="s">
        <v>6126</v>
      </c>
    </row>
    <row r="4830" spans="1:3" ht="20.25" customHeight="1">
      <c r="A4830" s="5" t="str">
        <f>"888867"</f>
        <v>888867</v>
      </c>
      <c r="B4830" s="6" t="s">
        <v>6127</v>
      </c>
      <c r="C4830" s="6" t="s">
        <v>187</v>
      </c>
    </row>
    <row r="4831" spans="1:3" ht="20.25" customHeight="1">
      <c r="A4831" s="5" t="str">
        <f>"888885"</f>
        <v>888885</v>
      </c>
      <c r="B4831" s="6" t="s">
        <v>6128</v>
      </c>
      <c r="C4831" s="6" t="s">
        <v>317</v>
      </c>
    </row>
    <row r="4832" spans="1:3" ht="20.25" customHeight="1">
      <c r="A4832" s="5" t="str">
        <f>"888888"</f>
        <v>888888</v>
      </c>
      <c r="B4832" s="6" t="s">
        <v>6129</v>
      </c>
      <c r="C4832" s="6" t="s">
        <v>34</v>
      </c>
    </row>
    <row r="4833" spans="1:3" ht="20.25" customHeight="1">
      <c r="A4833" s="28" t="s">
        <v>6130</v>
      </c>
      <c r="B4833" s="28" t="s">
        <v>6131</v>
      </c>
      <c r="C4833" s="28" t="s">
        <v>147</v>
      </c>
    </row>
    <row r="4834" spans="1:3" ht="20.25" customHeight="1">
      <c r="A4834" s="10">
        <v>888999</v>
      </c>
      <c r="B4834" s="11" t="s">
        <v>6132</v>
      </c>
      <c r="C4834" s="11" t="s">
        <v>720</v>
      </c>
    </row>
    <row r="4835" spans="1:3" ht="20.25" customHeight="1">
      <c r="A4835" s="5" t="str">
        <f>"889899"</f>
        <v>889899</v>
      </c>
      <c r="B4835" s="6" t="s">
        <v>6133</v>
      </c>
      <c r="C4835" s="6" t="s">
        <v>415</v>
      </c>
    </row>
    <row r="4836" spans="1:3" ht="20.25" customHeight="1">
      <c r="A4836" s="5" t="str">
        <f>"889999"</f>
        <v>889999</v>
      </c>
      <c r="B4836" s="6" t="s">
        <v>6134</v>
      </c>
      <c r="C4836" s="6" t="s">
        <v>830</v>
      </c>
    </row>
    <row r="4837" spans="1:3" ht="20.25" customHeight="1">
      <c r="A4837" s="10">
        <v>890050</v>
      </c>
      <c r="B4837" s="11" t="s">
        <v>6135</v>
      </c>
      <c r="C4837" s="11" t="s">
        <v>16</v>
      </c>
    </row>
    <row r="4838" spans="1:3" ht="20.25" customHeight="1">
      <c r="A4838" s="28">
        <v>893888</v>
      </c>
      <c r="B4838" s="28" t="s">
        <v>6136</v>
      </c>
      <c r="C4838" s="28" t="s">
        <v>48</v>
      </c>
    </row>
    <row r="4839" spans="1:3" ht="20.25" customHeight="1">
      <c r="A4839" s="28" t="s">
        <v>6137</v>
      </c>
      <c r="B4839" s="28" t="s">
        <v>6138</v>
      </c>
      <c r="C4839" s="28" t="s">
        <v>34</v>
      </c>
    </row>
    <row r="4840" spans="1:3" ht="20.25" customHeight="1">
      <c r="A4840" s="5" t="str">
        <f>"899899"</f>
        <v>899899</v>
      </c>
      <c r="B4840" s="6" t="s">
        <v>6139</v>
      </c>
      <c r="C4840" s="6" t="s">
        <v>31</v>
      </c>
    </row>
    <row r="4841" spans="1:3" ht="20.25" customHeight="1">
      <c r="A4841" s="10">
        <v>900009</v>
      </c>
      <c r="B4841" s="11" t="s">
        <v>6140</v>
      </c>
      <c r="C4841" s="11" t="s">
        <v>34</v>
      </c>
    </row>
    <row r="4842" spans="1:3" ht="20.25" customHeight="1">
      <c r="A4842" s="5" t="str">
        <f>"911108"</f>
        <v>911108</v>
      </c>
      <c r="B4842" s="6" t="s">
        <v>6141</v>
      </c>
      <c r="C4842" s="6" t="s">
        <v>636</v>
      </c>
    </row>
    <row r="4843" spans="1:3" ht="20.25" customHeight="1">
      <c r="A4843" s="5" t="str">
        <f>"911911"</f>
        <v>911911</v>
      </c>
      <c r="B4843" s="6" t="s">
        <v>6142</v>
      </c>
      <c r="C4843" s="6" t="s">
        <v>128</v>
      </c>
    </row>
    <row r="4844" spans="1:3" ht="20.25" customHeight="1">
      <c r="A4844" s="5" t="str">
        <f>"912731"</f>
        <v>912731</v>
      </c>
      <c r="B4844" s="6" t="s">
        <v>6143</v>
      </c>
      <c r="C4844" s="6" t="s">
        <v>38</v>
      </c>
    </row>
    <row r="4845" spans="1:3" ht="20.25" customHeight="1">
      <c r="A4845" s="5" t="str">
        <f>"918518"</f>
        <v>918518</v>
      </c>
      <c r="B4845" s="6" t="s">
        <v>6144</v>
      </c>
      <c r="C4845" s="6" t="s">
        <v>147</v>
      </c>
    </row>
    <row r="4846" spans="1:3" ht="20.25" customHeight="1">
      <c r="A4846" s="10">
        <v>919191</v>
      </c>
      <c r="B4846" s="11" t="s">
        <v>6145</v>
      </c>
      <c r="C4846" s="11" t="s">
        <v>382</v>
      </c>
    </row>
    <row r="4847" spans="1:3" ht="20.25" customHeight="1">
      <c r="A4847" s="10">
        <v>920595</v>
      </c>
      <c r="B4847" s="11" t="s">
        <v>6146</v>
      </c>
      <c r="C4847" s="11" t="s">
        <v>16</v>
      </c>
    </row>
    <row r="4848" spans="1:3" ht="20.25" customHeight="1">
      <c r="A4848" s="5" t="str">
        <f>"927928"</f>
        <v>927928</v>
      </c>
      <c r="B4848" s="6" t="s">
        <v>6147</v>
      </c>
      <c r="C4848" s="6" t="s">
        <v>204</v>
      </c>
    </row>
    <row r="4849" spans="1:3" ht="20.25" customHeight="1">
      <c r="A4849" s="5" t="str">
        <f>"929929"</f>
        <v>929929</v>
      </c>
      <c r="B4849" s="6" t="s">
        <v>6148</v>
      </c>
      <c r="C4849" s="6" t="s">
        <v>285</v>
      </c>
    </row>
    <row r="4850" spans="1:3" ht="20.25" customHeight="1">
      <c r="A4850" s="5" t="str">
        <f>"939797"</f>
        <v>939797</v>
      </c>
      <c r="B4850" s="6" t="s">
        <v>6149</v>
      </c>
      <c r="C4850" s="6" t="s">
        <v>142</v>
      </c>
    </row>
    <row r="4851" spans="1:3" ht="20.25" customHeight="1">
      <c r="A4851" s="5" t="str">
        <f>"945678"</f>
        <v>945678</v>
      </c>
      <c r="B4851" s="6" t="s">
        <v>6150</v>
      </c>
      <c r="C4851" s="6" t="s">
        <v>38</v>
      </c>
    </row>
    <row r="4852" spans="1:3" ht="20.25" customHeight="1">
      <c r="A4852" s="5" t="str">
        <f>"955555"</f>
        <v>955555</v>
      </c>
      <c r="B4852" s="6" t="s">
        <v>6151</v>
      </c>
      <c r="C4852" s="6" t="s">
        <v>1558</v>
      </c>
    </row>
    <row r="4853" spans="1:3" ht="20.25" customHeight="1">
      <c r="A4853" s="5" t="str">
        <f>"955858"</f>
        <v>955858</v>
      </c>
      <c r="B4853" s="6" t="s">
        <v>6152</v>
      </c>
      <c r="C4853" s="6" t="s">
        <v>38</v>
      </c>
    </row>
    <row r="4854" spans="1:3" ht="20.25" customHeight="1">
      <c r="A4854" s="5" t="str">
        <f>"957666"</f>
        <v>957666</v>
      </c>
      <c r="B4854" s="6" t="s">
        <v>6153</v>
      </c>
      <c r="C4854" s="6" t="s">
        <v>38</v>
      </c>
    </row>
    <row r="4855" spans="1:3" ht="20.25" customHeight="1">
      <c r="A4855" s="15">
        <v>959658</v>
      </c>
      <c r="B4855" s="16" t="s">
        <v>6154</v>
      </c>
      <c r="C4855" s="16" t="s">
        <v>147</v>
      </c>
    </row>
    <row r="4856" spans="1:3" ht="20.25" customHeight="1">
      <c r="A4856" s="5" t="str">
        <f>"961116"</f>
        <v>961116</v>
      </c>
      <c r="B4856" s="6" t="s">
        <v>6155</v>
      </c>
      <c r="C4856" s="6" t="s">
        <v>24</v>
      </c>
    </row>
    <row r="4857" spans="1:3" ht="20.25" customHeight="1">
      <c r="A4857" s="28" t="s">
        <v>6156</v>
      </c>
      <c r="B4857" s="28" t="s">
        <v>6157</v>
      </c>
      <c r="C4857" s="28" t="s">
        <v>38</v>
      </c>
    </row>
    <row r="4858" spans="1:3" ht="20.25" customHeight="1">
      <c r="A4858" s="5" t="str">
        <f>"965888"</f>
        <v>965888</v>
      </c>
      <c r="B4858" s="6" t="s">
        <v>6158</v>
      </c>
      <c r="C4858" s="6" t="s">
        <v>139</v>
      </c>
    </row>
    <row r="4859" spans="1:3" ht="20.25" customHeight="1">
      <c r="A4859" s="28" t="s">
        <v>6159</v>
      </c>
      <c r="B4859" s="28" t="s">
        <v>6160</v>
      </c>
      <c r="C4859" s="28" t="s">
        <v>452</v>
      </c>
    </row>
    <row r="4860" spans="1:3" ht="20.25" customHeight="1">
      <c r="A4860" s="5" t="str">
        <f>"966666"</f>
        <v>966666</v>
      </c>
      <c r="B4860" s="6" t="s">
        <v>6161</v>
      </c>
      <c r="C4860" s="6" t="s">
        <v>24</v>
      </c>
    </row>
    <row r="4861" spans="1:3" ht="20.25" customHeight="1">
      <c r="A4861" s="10">
        <v>966788</v>
      </c>
      <c r="B4861" s="11" t="s">
        <v>6162</v>
      </c>
      <c r="C4861" s="11" t="s">
        <v>3375</v>
      </c>
    </row>
    <row r="4862" spans="1:3" ht="20.25" customHeight="1">
      <c r="A4862" s="5" t="str">
        <f>"969777"</f>
        <v>969777</v>
      </c>
      <c r="B4862" s="6" t="s">
        <v>6163</v>
      </c>
      <c r="C4862" s="6" t="s">
        <v>56</v>
      </c>
    </row>
    <row r="4863" spans="1:3" ht="20.25" customHeight="1">
      <c r="A4863" s="28" t="s">
        <v>6164</v>
      </c>
      <c r="B4863" s="28" t="s">
        <v>6165</v>
      </c>
      <c r="C4863" s="28" t="s">
        <v>620</v>
      </c>
    </row>
    <row r="4864" spans="1:3" ht="20.25" customHeight="1">
      <c r="A4864" s="5" t="str">
        <f>"979999"</f>
        <v>979999</v>
      </c>
      <c r="B4864" s="6" t="s">
        <v>6166</v>
      </c>
      <c r="C4864" s="6" t="s">
        <v>10</v>
      </c>
    </row>
    <row r="4865" spans="1:3" ht="20.25" customHeight="1">
      <c r="A4865" s="5" t="str">
        <f>"986190"</f>
        <v>986190</v>
      </c>
      <c r="B4865" s="6" t="s">
        <v>6167</v>
      </c>
      <c r="C4865" s="6" t="s">
        <v>2311</v>
      </c>
    </row>
    <row r="4866" spans="1:3" ht="20.25" customHeight="1">
      <c r="A4866" s="29">
        <v>987654</v>
      </c>
      <c r="B4866" s="30" t="s">
        <v>6168</v>
      </c>
      <c r="C4866" s="30" t="s">
        <v>38</v>
      </c>
    </row>
    <row r="4867" spans="1:3" ht="20.25" customHeight="1">
      <c r="A4867" s="5" t="str">
        <f>"988988"</f>
        <v>988988</v>
      </c>
      <c r="B4867" s="6" t="s">
        <v>6169</v>
      </c>
      <c r="C4867" s="6" t="s">
        <v>74</v>
      </c>
    </row>
    <row r="4868" spans="1:3" ht="20.25" customHeight="1">
      <c r="A4868" s="5" t="str">
        <f>"989898"</f>
        <v>989898</v>
      </c>
      <c r="B4868" s="6" t="s">
        <v>6170</v>
      </c>
      <c r="C4868" s="6" t="s">
        <v>2311</v>
      </c>
    </row>
    <row r="4869" spans="1:3" ht="20.25" customHeight="1">
      <c r="A4869" s="28" t="s">
        <v>6171</v>
      </c>
      <c r="B4869" s="28" t="s">
        <v>6172</v>
      </c>
      <c r="C4869" s="28" t="s">
        <v>224</v>
      </c>
    </row>
    <row r="4870" spans="1:3" ht="20.25" customHeight="1">
      <c r="A4870" s="5" t="str">
        <f>"993922"</f>
        <v>993922</v>
      </c>
      <c r="B4870" s="6" t="s">
        <v>6173</v>
      </c>
      <c r="C4870" s="6" t="s">
        <v>38</v>
      </c>
    </row>
    <row r="4871" spans="1:3" ht="20.25" customHeight="1">
      <c r="A4871" s="28" t="s">
        <v>6174</v>
      </c>
      <c r="B4871" s="28" t="s">
        <v>6175</v>
      </c>
      <c r="C4871" s="28" t="s">
        <v>1770</v>
      </c>
    </row>
    <row r="4872" spans="1:3" ht="20.25" customHeight="1">
      <c r="A4872" s="5" t="str">
        <f>"998888"</f>
        <v>998888</v>
      </c>
      <c r="B4872" s="6" t="s">
        <v>6176</v>
      </c>
      <c r="C4872" s="6" t="s">
        <v>586</v>
      </c>
    </row>
    <row r="4873" spans="1:3" ht="20.25" customHeight="1">
      <c r="A4873" s="28" t="s">
        <v>6177</v>
      </c>
      <c r="B4873" s="28" t="s">
        <v>6178</v>
      </c>
      <c r="C4873" s="28" t="s">
        <v>3809</v>
      </c>
    </row>
    <row r="4874" spans="1:3" ht="20.25" customHeight="1">
      <c r="A4874" s="5" t="str">
        <f>"999119"</f>
        <v>999119</v>
      </c>
      <c r="B4874" s="6" t="s">
        <v>6179</v>
      </c>
      <c r="C4874" s="6" t="s">
        <v>663</v>
      </c>
    </row>
    <row r="4875" spans="1:3" ht="20.25" customHeight="1">
      <c r="A4875" s="5" t="str">
        <f>"999618"</f>
        <v>999618</v>
      </c>
      <c r="B4875" s="6" t="s">
        <v>6180</v>
      </c>
      <c r="C4875" s="6" t="s">
        <v>593</v>
      </c>
    </row>
    <row r="4876" spans="1:3" ht="20.25" customHeight="1">
      <c r="A4876" s="5" t="str">
        <f>"999666"</f>
        <v>999666</v>
      </c>
      <c r="B4876" s="6" t="s">
        <v>6181</v>
      </c>
      <c r="C4876" s="6" t="s">
        <v>1177</v>
      </c>
    </row>
    <row r="4877" spans="1:3" ht="20.25" customHeight="1">
      <c r="A4877" s="28" t="s">
        <v>6182</v>
      </c>
      <c r="B4877" s="28" t="s">
        <v>6183</v>
      </c>
      <c r="C4877" s="28" t="s">
        <v>18</v>
      </c>
    </row>
    <row r="4878" spans="1:3" ht="20.25" customHeight="1">
      <c r="A4878" s="5" t="str">
        <f>"999888"</f>
        <v>999888</v>
      </c>
      <c r="B4878" s="6" t="s">
        <v>6184</v>
      </c>
      <c r="C4878" s="6" t="s">
        <v>38</v>
      </c>
    </row>
    <row r="4879" spans="1:3" ht="20.25" customHeight="1">
      <c r="A4879" s="5" t="str">
        <f>"999982"</f>
        <v>999982</v>
      </c>
      <c r="B4879" s="6" t="s">
        <v>6185</v>
      </c>
      <c r="C4879" s="6" t="s">
        <v>14</v>
      </c>
    </row>
    <row r="4880" spans="1:3" ht="20.25" customHeight="1">
      <c r="A4880" s="5" t="str">
        <f>"999990"</f>
        <v>999990</v>
      </c>
      <c r="B4880" s="6" t="s">
        <v>6186</v>
      </c>
      <c r="C4880" s="6" t="s">
        <v>382</v>
      </c>
    </row>
    <row r="4881" spans="1:3" ht="20.25" customHeight="1">
      <c r="A4881" s="5" t="str">
        <f>"999993"</f>
        <v>999993</v>
      </c>
      <c r="B4881" s="6" t="s">
        <v>6187</v>
      </c>
      <c r="C4881" s="6" t="s">
        <v>38</v>
      </c>
    </row>
    <row r="4882" spans="1:3" ht="20.25" customHeight="1">
      <c r="A4882" s="10">
        <v>999996</v>
      </c>
      <c r="B4882" s="11" t="s">
        <v>6188</v>
      </c>
      <c r="C4882" s="11" t="s">
        <v>48</v>
      </c>
    </row>
    <row r="4883" spans="1:3" ht="20.25" customHeight="1">
      <c r="A4883" s="5" t="str">
        <f>"999997"</f>
        <v>999997</v>
      </c>
      <c r="B4883" s="6" t="s">
        <v>6189</v>
      </c>
      <c r="C4883" s="6" t="s">
        <v>8</v>
      </c>
    </row>
    <row r="4884" spans="1:3" ht="20.25" customHeight="1">
      <c r="A4884" s="5" t="str">
        <f>"999998"</f>
        <v>999998</v>
      </c>
      <c r="B4884" s="6" t="s">
        <v>6190</v>
      </c>
      <c r="C4884" s="6" t="s">
        <v>10</v>
      </c>
    </row>
    <row r="4885" spans="1:3" ht="20.25" customHeight="1">
      <c r="A4885" s="7">
        <v>999999</v>
      </c>
      <c r="B4885" s="8" t="s">
        <v>6191</v>
      </c>
      <c r="C4885" s="8" t="s">
        <v>4</v>
      </c>
    </row>
  </sheetData>
  <sheetProtection/>
  <hyperlinks>
    <hyperlink ref="A730" r:id="rId1" tooltip="http://cs.sndsg.taishanwang.com/admin/sys_userinfo.asp?id=3334" display="000861"/>
    <hyperlink ref="B730" r:id="rId2" tooltip="http://cs.sndsg.taishanwang.com/admin/sys_userinfo.asp?id=3334" display="李建伟"/>
    <hyperlink ref="A369" r:id="rId3" tooltip="http://cs.sndsg.taishanwang.com/admin/sys_userinfo.asp?id=60" display="000393"/>
    <hyperlink ref="B369" r:id="rId4" tooltip="http://cs.sndsg.taishanwang.com/admin/sys_userinfo.asp?id=60" display="莫泊桑天鸽座-李喜申+朱秀梅"/>
    <hyperlink ref="B4749" r:id="rId5" tooltip="http://cs.sndsg.taishanwang.com/admin/sys_userinfo.asp?id=3162" display="豪昇渔业-张雷"/>
    <hyperlink ref="B179" r:id="rId6" tooltip="http://cs.sndsg.taishanwang.com/admin/sys_userinfo.asp?id=386" display="孙效东"/>
    <hyperlink ref="A3206" r:id="rId7" tooltip="http://cs.sndsg.taishanwang.com/admin/sys_userinfo.asp?id=4655" display="006680"/>
    <hyperlink ref="B3206" r:id="rId8" tooltip="http://cs.sndsg.taishanwang.com/admin/sys_userinfo.asp?id=4655" display="领龙翔冠-李洋"/>
    <hyperlink ref="B4683" r:id="rId9" tooltip="http://cs.sndsg.taishanwang.com/admin/sys_userinfo.asp?id=3564" display="常新伟+毕永波"/>
    <hyperlink ref="B1169" r:id="rId10" tooltip="http://cs.sndsg.taishanwang.com/admin/sys_userinfo.asp?id=3816" display="衡水鈦羽+嘉鑫鸽舍-秦京柱"/>
    <hyperlink ref="B1726" r:id="rId11" tooltip="http://cs.sndsg.taishanwang.com/admin/sys_userinfo.asp?id=3987" display="自强鸽舍-王志强+陈文东"/>
    <hyperlink ref="B1766" r:id="rId12" tooltip="http://cs.sndsg.taishanwang.com/admin/sys_userinfo.asp?id=1298" display="班孟勇"/>
    <hyperlink ref="A3230" r:id="rId13" tooltip="http://cs.sndsg.taishanwang.com/admin/sys_saige.asp?comname=006717" display="006717"/>
    <hyperlink ref="A3694" r:id="rId14" tooltip="http://cs.sndsg.taishanwang.com/admin/sys_saige.asp?comname=007938" display="007938"/>
  </hyperlink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2023-03-28T01:00:38Z</dcterms:created>
  <dcterms:modified xsi:type="dcterms:W3CDTF">2023-09-19T09:22:45Z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B2E201BBD83F4BB9AA97CCD83F04EED8_12</vt:lpwstr>
  </property>
  <property fmtid="{D5CDD505-2E9C-101B-9397-08002B2CF9AE}" pid="4" name="KSOProductBuildV">
    <vt:lpwstr>2052-12.1.0.15374</vt:lpwstr>
  </property>
</Properties>
</file>