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0175" windowHeight="7275" activeTab="0"/>
  </bookViews>
  <sheets>
    <sheet name="2024424105716584" sheetId="1" r:id="rId1"/>
  </sheets>
  <definedNames/>
  <calcPr fullCalcOnLoad="1" refMode="R1C1"/>
</workbook>
</file>

<file path=xl/sharedStrings.xml><?xml version="1.0" encoding="utf-8"?>
<sst xmlns="http://schemas.openxmlformats.org/spreadsheetml/2006/main" count="14547" uniqueCount="7332">
  <si>
    <t>编号</t>
  </si>
  <si>
    <t>鸽主</t>
  </si>
  <si>
    <t>地区</t>
  </si>
  <si>
    <t>足环</t>
  </si>
  <si>
    <t>羽色</t>
  </si>
  <si>
    <t>各关数据</t>
  </si>
  <si>
    <t>李振国</t>
  </si>
  <si>
    <t>北京丰台</t>
  </si>
  <si>
    <t>2023-01-0797872</t>
  </si>
  <si>
    <t>灰</t>
  </si>
  <si>
    <t>喜德宏金2020-王英民</t>
  </si>
  <si>
    <t>河北沧州</t>
  </si>
  <si>
    <t>2023-03-1117583</t>
  </si>
  <si>
    <t>红(绛)</t>
  </si>
  <si>
    <t>鸿羽辉煌-孙高起</t>
  </si>
  <si>
    <t>山东青岛</t>
  </si>
  <si>
    <t>2023-15-0624565</t>
  </si>
  <si>
    <t>北京兆强鸽舍-尹兆强</t>
  </si>
  <si>
    <t>北京大兴</t>
  </si>
  <si>
    <t>2023-01-1900590</t>
  </si>
  <si>
    <t>宏宇辉煌-宁伟娟</t>
  </si>
  <si>
    <t>河北河间</t>
  </si>
  <si>
    <t>2023-01-0894452</t>
  </si>
  <si>
    <t>起航机械租赁-王旭东</t>
  </si>
  <si>
    <t>河北固安</t>
  </si>
  <si>
    <t>2023-01-0900894</t>
  </si>
  <si>
    <t>A王立绪</t>
  </si>
  <si>
    <t>天津</t>
  </si>
  <si>
    <t>2023-02-0727047</t>
  </si>
  <si>
    <t>方士海</t>
  </si>
  <si>
    <t>山东东阿</t>
  </si>
  <si>
    <t>2023-15-0688748</t>
  </si>
  <si>
    <t>雨点</t>
  </si>
  <si>
    <t>山西宏玉+冀强</t>
  </si>
  <si>
    <t>山西太原</t>
  </si>
  <si>
    <t>2023-04-0000760</t>
  </si>
  <si>
    <t>灰花</t>
  </si>
  <si>
    <t>逸翔-张洪发</t>
  </si>
  <si>
    <t>河北孟村</t>
  </si>
  <si>
    <t>2023-03-1336390</t>
  </si>
  <si>
    <t>河北宏冠春棚-李占江</t>
  </si>
  <si>
    <t>河北任丘</t>
  </si>
  <si>
    <t>2023-03-2299273</t>
  </si>
  <si>
    <t>水源鸽舍-左权</t>
  </si>
  <si>
    <t>安徽宿州</t>
  </si>
  <si>
    <t>2023-12-0155531</t>
  </si>
  <si>
    <t>会龙鸽舍-王东康+王鑫</t>
  </si>
  <si>
    <t>安徽阜南</t>
  </si>
  <si>
    <t>2023-11-0466336</t>
  </si>
  <si>
    <t>超越鸽舍-王吉越</t>
  </si>
  <si>
    <t>山东聊城</t>
  </si>
  <si>
    <t>2023-15-0174384</t>
  </si>
  <si>
    <t>雨花</t>
  </si>
  <si>
    <t>福兴鸽舍-马新忠+高宏强</t>
  </si>
  <si>
    <t>山东金乡</t>
  </si>
  <si>
    <t>2023-15-0115366</t>
  </si>
  <si>
    <t>德福鸽舍-江德福</t>
  </si>
  <si>
    <t>山东泰安</t>
  </si>
  <si>
    <t>2023-15-0843974</t>
  </si>
  <si>
    <t>李志忠</t>
  </si>
  <si>
    <t>北京通州</t>
  </si>
  <si>
    <t>2023-01-0413406</t>
  </si>
  <si>
    <t>放飞梦想+喜子鸽舍-曹登喜</t>
  </si>
  <si>
    <t>2023-03-1400457</t>
  </si>
  <si>
    <t>金羽俱乐部-邵文</t>
  </si>
  <si>
    <t>安徽滁州</t>
  </si>
  <si>
    <t>2023-12-0639634</t>
  </si>
  <si>
    <t>长江鸽舍-时龙凯</t>
  </si>
  <si>
    <t>山东新泰</t>
  </si>
  <si>
    <t>2023-15-0831080</t>
  </si>
  <si>
    <t>2023-12-0642323</t>
  </si>
  <si>
    <t>邢台西部联盟-徐林堂</t>
  </si>
  <si>
    <t>河北邢台</t>
  </si>
  <si>
    <t>2023-03-2278564</t>
  </si>
  <si>
    <t>天天发车队-常立宁</t>
  </si>
  <si>
    <t>2023-03-0097156</t>
  </si>
  <si>
    <t>张胜永+孙会成</t>
  </si>
  <si>
    <t>河北石家庄</t>
  </si>
  <si>
    <t>2023-03-1602100</t>
  </si>
  <si>
    <t>王健</t>
  </si>
  <si>
    <t>2023-03-2586468</t>
  </si>
  <si>
    <t>兄弟鸽舍-李征</t>
  </si>
  <si>
    <t>北京房山</t>
  </si>
  <si>
    <t>2023-01-1308992</t>
  </si>
  <si>
    <t>三一铭鸽-陈振超+曹振华</t>
  </si>
  <si>
    <t>山东冠县</t>
  </si>
  <si>
    <t>2023-15-0655080</t>
  </si>
  <si>
    <t>景云鸽舍-陈景云</t>
  </si>
  <si>
    <t>山东无棣</t>
  </si>
  <si>
    <t>2023-15-0486796</t>
  </si>
  <si>
    <t>雨白条</t>
  </si>
  <si>
    <t>正镐鸽业-郑证</t>
  </si>
  <si>
    <t>安徽萧县</t>
  </si>
  <si>
    <t>2023-12-0571501</t>
  </si>
  <si>
    <t>金翅公棚-赵振宇</t>
  </si>
  <si>
    <t>山东枣庄</t>
  </si>
  <si>
    <t>2023-15-0120627</t>
  </si>
  <si>
    <t>鑫燕鸽舍-郭永鑫</t>
  </si>
  <si>
    <t>山东莘县</t>
  </si>
  <si>
    <t>2023-01-0444251</t>
  </si>
  <si>
    <t>九色鹿-胡红岩</t>
  </si>
  <si>
    <t>山东济南</t>
  </si>
  <si>
    <t>2023-15-0320643</t>
  </si>
  <si>
    <t>2023-03-2278983</t>
  </si>
  <si>
    <t>博鼎鸽业-郭柔宏+左国旗</t>
  </si>
  <si>
    <t>2023-03-1699028</t>
  </si>
  <si>
    <t>鲁宇赛鸽-张佃君</t>
  </si>
  <si>
    <t>山东阳谷</t>
  </si>
  <si>
    <t>2023-19-0353485</t>
  </si>
  <si>
    <t>谢学勇</t>
  </si>
  <si>
    <t>2023-03-2375617</t>
  </si>
  <si>
    <t>金魔指鸽苑-金家华</t>
  </si>
  <si>
    <t>北京</t>
  </si>
  <si>
    <t>2023-01-0295998</t>
  </si>
  <si>
    <t>邓连力</t>
  </si>
  <si>
    <t>2023-15-0163284</t>
  </si>
  <si>
    <t>京LLL856鸽业-张松涛</t>
  </si>
  <si>
    <t>北京昌平</t>
  </si>
  <si>
    <t>2023-01-0821983</t>
  </si>
  <si>
    <t>荣飛鸽业-房庆飞</t>
  </si>
  <si>
    <t>山东章丘</t>
  </si>
  <si>
    <t>2023-15-0313454</t>
  </si>
  <si>
    <t>山西凤冠鸽业-常张堂</t>
  </si>
  <si>
    <t>山西阳泉</t>
  </si>
  <si>
    <t>2023-04-0222728</t>
  </si>
  <si>
    <t>泉鑫鸽舍-刘泉</t>
  </si>
  <si>
    <t>山东邹平</t>
  </si>
  <si>
    <t>2023-03-2686448</t>
  </si>
  <si>
    <t>昊方鸽业-杜朝晖+柴孝荣</t>
  </si>
  <si>
    <t>安徽蚌埠</t>
  </si>
  <si>
    <t>2023-12-0084841</t>
  </si>
  <si>
    <t>石奇海</t>
  </si>
  <si>
    <t>山东鄄城</t>
  </si>
  <si>
    <t>2023-15-0276644</t>
  </si>
  <si>
    <t>金源鸽舍-詹海峰</t>
  </si>
  <si>
    <t>河北邯郸</t>
  </si>
  <si>
    <t>2023-03-2198670</t>
  </si>
  <si>
    <t>祝晋生</t>
  </si>
  <si>
    <t>2023-04-0939702</t>
  </si>
  <si>
    <t>万利达鸽舍-石万利</t>
  </si>
  <si>
    <t>河北盐山</t>
  </si>
  <si>
    <t>2023-03-1232824</t>
  </si>
  <si>
    <t>黑</t>
  </si>
  <si>
    <t>鸽缘19鸽舍-欧阳明</t>
  </si>
  <si>
    <t>山东东营</t>
  </si>
  <si>
    <t>2023-01-0434162</t>
  </si>
  <si>
    <t>胜利赛鸽-张军臣</t>
  </si>
  <si>
    <t>河北正定</t>
  </si>
  <si>
    <t>2023-03-1699252</t>
  </si>
  <si>
    <t>石板</t>
  </si>
  <si>
    <t>加贝赛鸽-崔燕</t>
  </si>
  <si>
    <t>山东济宁</t>
  </si>
  <si>
    <t>2023-15-0848378</t>
  </si>
  <si>
    <t>鲁北鸽舍-窦建袆</t>
  </si>
  <si>
    <t>山东德州</t>
  </si>
  <si>
    <t>2023-15-0799355</t>
  </si>
  <si>
    <t>名典鸽艺-李柱刚</t>
  </si>
  <si>
    <t>2023-15-0337796</t>
  </si>
  <si>
    <t>赵爱国</t>
  </si>
  <si>
    <t>2023-03-0161777</t>
  </si>
  <si>
    <t>耘创赛鸽-王华</t>
  </si>
  <si>
    <t>2023-12-0670359</t>
  </si>
  <si>
    <t>亚太鸽业-韩广增</t>
  </si>
  <si>
    <t>山东临清</t>
  </si>
  <si>
    <t>2023-15-0398437</t>
  </si>
  <si>
    <t>剑锋赛鸽-石在广</t>
  </si>
  <si>
    <t>山东嘉祥</t>
  </si>
  <si>
    <t>2023-15-0851037</t>
  </si>
  <si>
    <t>刘宗良</t>
  </si>
  <si>
    <t>2023-03-2803111</t>
  </si>
  <si>
    <t>安弘义</t>
  </si>
  <si>
    <t>2023-04-0081145</t>
  </si>
  <si>
    <t>锐翔胜-佘伏安</t>
  </si>
  <si>
    <t>2023-03-2221064</t>
  </si>
  <si>
    <t>龙柏国际+白瑞雪</t>
  </si>
  <si>
    <t>2023-03-0104253</t>
  </si>
  <si>
    <t>刘明鸽舍+马玉海+朱永亮</t>
  </si>
  <si>
    <t>河北故城</t>
  </si>
  <si>
    <t>2023-03-1944752</t>
  </si>
  <si>
    <t>白花</t>
  </si>
  <si>
    <t>徐兴磊</t>
  </si>
  <si>
    <t>2023-15-0842781</t>
  </si>
  <si>
    <t>龙兴鸽社-周英志</t>
  </si>
  <si>
    <t>山东武城</t>
  </si>
  <si>
    <t>2023-15-0790579</t>
  </si>
  <si>
    <t>九九国际-赵开伟</t>
  </si>
  <si>
    <t>2023-26-0087125</t>
  </si>
  <si>
    <t>振兴鸽舍-史政新</t>
  </si>
  <si>
    <t>河南平顶山</t>
  </si>
  <si>
    <t>2023-16-0331772</t>
  </si>
  <si>
    <t>昊赢鸽苑-范海峰</t>
  </si>
  <si>
    <t>2023-02-0423574</t>
  </si>
  <si>
    <t>上海翔雲鸽舍-刘斌</t>
  </si>
  <si>
    <t>上海</t>
  </si>
  <si>
    <t>2023-09-0045514</t>
  </si>
  <si>
    <t>天萱之城-曹磊</t>
  </si>
  <si>
    <t>2023-03-2274634</t>
  </si>
  <si>
    <t>灰白条</t>
  </si>
  <si>
    <t>都市赛鸽-都越</t>
  </si>
  <si>
    <t>2023-03-0964551</t>
  </si>
  <si>
    <t>潘增明</t>
  </si>
  <si>
    <t>江苏徐州</t>
  </si>
  <si>
    <t>2023-10-0732948</t>
  </si>
  <si>
    <t>2023-07-0057620</t>
  </si>
  <si>
    <t>鑫达赛鸽-田增念</t>
  </si>
  <si>
    <t>2023-03-0085431</t>
  </si>
  <si>
    <t>鑫源鸽业-李友智</t>
  </si>
  <si>
    <t>2023-03-1354188</t>
  </si>
  <si>
    <t>胜一祥鸽舍-闫宾</t>
  </si>
  <si>
    <t>2023-03-1486371</t>
  </si>
  <si>
    <t>盛世王朝-赵秀国</t>
  </si>
  <si>
    <t>山东滨州</t>
  </si>
  <si>
    <t>2023-15-0491141</t>
  </si>
  <si>
    <t>王坤正</t>
  </si>
  <si>
    <t>2023-16-0612134</t>
  </si>
  <si>
    <t>中国蓝天飞将-石峰</t>
  </si>
  <si>
    <t>山东长清</t>
  </si>
  <si>
    <t>2023-15-1133996</t>
  </si>
  <si>
    <t>旭日翔云-张彦军</t>
  </si>
  <si>
    <t>河北献县</t>
  </si>
  <si>
    <t>2023-03-1365738</t>
  </si>
  <si>
    <t>九如鸽舍-王炳珂</t>
  </si>
  <si>
    <t>2023-15-0389542</t>
  </si>
  <si>
    <t>701战队-钱小军</t>
  </si>
  <si>
    <t>江苏扬州</t>
  </si>
  <si>
    <t>2023-10-0098066</t>
  </si>
  <si>
    <t>淄博天成-夏旭光</t>
  </si>
  <si>
    <t>山东淄博</t>
  </si>
  <si>
    <t>2023-15-0967993</t>
  </si>
  <si>
    <t>维维鸽舍-赵伟阔</t>
  </si>
  <si>
    <t>河南郑州</t>
  </si>
  <si>
    <t>2023-16-0087318</t>
  </si>
  <si>
    <t>峰门战鸽-武志峰</t>
  </si>
  <si>
    <t>山西文水</t>
  </si>
  <si>
    <t>2023-04-1118399</t>
  </si>
  <si>
    <t>2023-12-0539552</t>
  </si>
  <si>
    <t>喷点</t>
  </si>
  <si>
    <t>滕超千</t>
  </si>
  <si>
    <t>2023-15-0178812</t>
  </si>
  <si>
    <t>翔和种鸽-张磊+荣念敏</t>
  </si>
  <si>
    <t>2023-15-0319328</t>
  </si>
  <si>
    <t>麒麟花</t>
  </si>
  <si>
    <t>欣成赛鸽-车月平</t>
  </si>
  <si>
    <t>2023-15-0675387</t>
  </si>
  <si>
    <t>奇石鸽苑-胡桂松</t>
  </si>
  <si>
    <t>安徽灵璧</t>
  </si>
  <si>
    <t>2023-12-0542193</t>
  </si>
  <si>
    <t>鲲鹏鸽舍-张典柱</t>
  </si>
  <si>
    <t>河南范县</t>
  </si>
  <si>
    <t>2023-16-0451582</t>
  </si>
  <si>
    <t>鹏翔彩虹联合-张鹏</t>
  </si>
  <si>
    <t>山东平阴</t>
  </si>
  <si>
    <t>2023-15-0686261</t>
  </si>
  <si>
    <t>育翔赛鸽-狄亚坤</t>
  </si>
  <si>
    <t>河南封丘</t>
  </si>
  <si>
    <t>2023-16-0351872</t>
  </si>
  <si>
    <t>赵成炬</t>
  </si>
  <si>
    <t>2023-03-2256601</t>
  </si>
  <si>
    <t>蓝翔赛鸽-边光平</t>
  </si>
  <si>
    <t>2023-15-0524293</t>
  </si>
  <si>
    <t>甩哥-李江峰</t>
  </si>
  <si>
    <t>河北武强</t>
  </si>
  <si>
    <t>2023-01-1966674</t>
  </si>
  <si>
    <t>吴侠+韩胜利</t>
  </si>
  <si>
    <t>2023-04-0059648</t>
  </si>
  <si>
    <t>三强摄影-崔思强</t>
  </si>
  <si>
    <t>河南濮阳</t>
  </si>
  <si>
    <t>2023-16-0880178</t>
  </si>
  <si>
    <t>翎鑫鸽业-李智海</t>
  </si>
  <si>
    <t>2023-03-0143343</t>
  </si>
  <si>
    <t>阳光人家-张永光</t>
  </si>
  <si>
    <t>2023-15-0133146</t>
  </si>
  <si>
    <t>成名鸽舍-杨成明</t>
  </si>
  <si>
    <t>2023-15-1013799</t>
  </si>
  <si>
    <t>泰山蓝天-秦胜恩</t>
  </si>
  <si>
    <t>2023-03-2807477</t>
  </si>
  <si>
    <t>袁山权</t>
  </si>
  <si>
    <t>2023-03-2802608</t>
  </si>
  <si>
    <t>白</t>
  </si>
  <si>
    <t>璟璐赛鸽-杨文诗</t>
  </si>
  <si>
    <t>河南安阳</t>
  </si>
  <si>
    <t>2023-16-0571086</t>
  </si>
  <si>
    <t>2023-10-0249350</t>
  </si>
  <si>
    <t>岳新忠</t>
  </si>
  <si>
    <t>江苏常州</t>
  </si>
  <si>
    <t>2023-10-0917207</t>
  </si>
  <si>
    <t>田长岭+李士建</t>
  </si>
  <si>
    <t>2023-15-0698015</t>
  </si>
  <si>
    <t>爱鸽之家-孟庆蛟</t>
  </si>
  <si>
    <t>2023-03-1950475</t>
  </si>
  <si>
    <t>林宏</t>
  </si>
  <si>
    <t>2023-15-0310995</t>
  </si>
  <si>
    <t>上上鸽业-连运建</t>
  </si>
  <si>
    <t>河北保定</t>
  </si>
  <si>
    <t>2023-03-2522525</t>
  </si>
  <si>
    <t>兔飞猛进-孙伟</t>
  </si>
  <si>
    <t>2023-01-1555449</t>
  </si>
  <si>
    <t>天賜搏翔-刘洋</t>
  </si>
  <si>
    <t>2023-01-1188026</t>
  </si>
  <si>
    <t>凯旋鸽苑-庄高</t>
  </si>
  <si>
    <t>2023-15-0846247</t>
  </si>
  <si>
    <t>迪迪赛鸽+李帅</t>
  </si>
  <si>
    <t>河北枣强</t>
  </si>
  <si>
    <t>2023-03-1940608</t>
  </si>
  <si>
    <t>国忠鸽舍-马国忠</t>
  </si>
  <si>
    <t>2023-01-1898172</t>
  </si>
  <si>
    <t>尹振军</t>
  </si>
  <si>
    <t>山东邹城</t>
  </si>
  <si>
    <t>2023-15-0239329</t>
  </si>
  <si>
    <t>2023-15-0842794</t>
  </si>
  <si>
    <t>兰天鸽业-兰军建</t>
  </si>
  <si>
    <t>山东东明</t>
  </si>
  <si>
    <t>2023-01-0609259</t>
  </si>
  <si>
    <t>开尔鸽业-刘庆柏</t>
  </si>
  <si>
    <t>河北唐山</t>
  </si>
  <si>
    <t>2023-03-0893803</t>
  </si>
  <si>
    <t>段书国+范宗洪</t>
  </si>
  <si>
    <t>山东周村</t>
  </si>
  <si>
    <t>2023-15-0962784</t>
  </si>
  <si>
    <t>泰山顺翔-高峰</t>
  </si>
  <si>
    <t>2023-15-0843012</t>
  </si>
  <si>
    <t>南风联盟-李禹锦</t>
  </si>
  <si>
    <t>2023-01-1240011</t>
  </si>
  <si>
    <t>关志刚+闫冰</t>
  </si>
  <si>
    <t>2023-03-3157991</t>
  </si>
  <si>
    <t>利剑赛鸽-雷刚</t>
  </si>
  <si>
    <t>河南周口</t>
  </si>
  <si>
    <t>2023-16-0700061</t>
  </si>
  <si>
    <t>2023-12-0571494</t>
  </si>
  <si>
    <t>徐一林</t>
  </si>
  <si>
    <t>江苏南京</t>
  </si>
  <si>
    <t>2023-10-0553957</t>
  </si>
  <si>
    <t>金鹿鸽舍-孟彦臣</t>
  </si>
  <si>
    <t>河北辛集</t>
  </si>
  <si>
    <t>2023-03-0443470</t>
  </si>
  <si>
    <t>海宝牛肉-刘海涛</t>
  </si>
  <si>
    <t>2023-16-0295565</t>
  </si>
  <si>
    <t>2023-12-0644783</t>
  </si>
  <si>
    <t>2023-01-0607819</t>
  </si>
  <si>
    <t>丰洲赛鸽-吕建耀</t>
  </si>
  <si>
    <t>2023-03-0189366</t>
  </si>
  <si>
    <t>天瑞鸽苑-王宜涛</t>
  </si>
  <si>
    <t>2023-15-0707688</t>
  </si>
  <si>
    <t>杜金刚+沈文军</t>
  </si>
  <si>
    <t>2023-01-2125007</t>
  </si>
  <si>
    <t>北京育英鸽舍-张书英</t>
  </si>
  <si>
    <t>2023-01-0157855</t>
  </si>
  <si>
    <t>唐云谦</t>
  </si>
  <si>
    <t>2023-15-0722677</t>
  </si>
  <si>
    <t>2023-01-0894447</t>
  </si>
  <si>
    <t>泓钰赛鸽-宋池</t>
  </si>
  <si>
    <t>2023-03-1696383</t>
  </si>
  <si>
    <t>天地人和-陈辉</t>
  </si>
  <si>
    <t>2023-03-2375560</t>
  </si>
  <si>
    <t>河北胜翔鸽业-张清亮</t>
  </si>
  <si>
    <t>2023-03-1120336</t>
  </si>
  <si>
    <t>水城牧鸽-张德庆</t>
  </si>
  <si>
    <t>2023-15-1009140</t>
  </si>
  <si>
    <t>任丘赵四茂</t>
  </si>
  <si>
    <t>2023-03-2378491</t>
  </si>
  <si>
    <t>都成鸽苑-王都成</t>
  </si>
  <si>
    <t>2023-15-0579165</t>
  </si>
  <si>
    <t>玉辉鸽舍-常辉</t>
  </si>
  <si>
    <t>北京昌平区</t>
  </si>
  <si>
    <t>2023-01-1066856</t>
  </si>
  <si>
    <t>鸿业腾飞-薛冬+李书辉</t>
  </si>
  <si>
    <t>2023-15-0877900</t>
  </si>
  <si>
    <t>先锋家园-张现锋</t>
  </si>
  <si>
    <t>2023-03-0099661</t>
  </si>
  <si>
    <t>洪朝杰+洪永广</t>
  </si>
  <si>
    <t>2023-16-0896036</t>
  </si>
  <si>
    <t>上海百乐门-潘春晖</t>
  </si>
  <si>
    <t>2023-09-0258438</t>
  </si>
  <si>
    <t>恒盛源鸽业-张恒元</t>
  </si>
  <si>
    <t>2023-04-0886778</t>
  </si>
  <si>
    <t>骆太元</t>
  </si>
  <si>
    <t>2023-15-0659384</t>
  </si>
  <si>
    <t>国营鸽舍-李国营</t>
  </si>
  <si>
    <t>山东汶上</t>
  </si>
  <si>
    <t>2023-15-0862566</t>
  </si>
  <si>
    <t>晨翔鸽舍-马建生</t>
  </si>
  <si>
    <t>河北三河</t>
  </si>
  <si>
    <t>2023-03-0277951</t>
  </si>
  <si>
    <t>名人信鸽站-齐靖</t>
  </si>
  <si>
    <t>江西峡江</t>
  </si>
  <si>
    <t>2023-14-0009090</t>
  </si>
  <si>
    <t>2023-03-2259951</t>
  </si>
  <si>
    <t>胡大国+朱传宗+李振</t>
  </si>
  <si>
    <t>2023-15-0760808</t>
  </si>
  <si>
    <t>祥意赛鸽-邹毅</t>
  </si>
  <si>
    <t>2023-15-1114375</t>
  </si>
  <si>
    <t>2023-03-2198642</t>
  </si>
  <si>
    <t>张未橦</t>
  </si>
  <si>
    <t>2023-03-0166439</t>
  </si>
  <si>
    <t>全鑫赛鸽-穆权新</t>
  </si>
  <si>
    <t>2023-15-0313538</t>
  </si>
  <si>
    <t>润河奇奇赛鸽-吕德刚+赵孝胜</t>
  </si>
  <si>
    <t>安徽颍上</t>
  </si>
  <si>
    <t>2023-10-1061177</t>
  </si>
  <si>
    <t>山西太原种鸽养殖中心-王俊生</t>
  </si>
  <si>
    <t>2023-04-0888282</t>
  </si>
  <si>
    <t>2023-03-2259967</t>
  </si>
  <si>
    <t>天佑情缘突击队-李蕊+徐东</t>
  </si>
  <si>
    <t>2023-09-0282297</t>
  </si>
  <si>
    <t>良星滤清器-韩温浩+韩成远</t>
  </si>
  <si>
    <t>河北饶阳</t>
  </si>
  <si>
    <t>2023-03-2599168</t>
  </si>
  <si>
    <t>云淏云轩兄弟鸽业-贾云轩</t>
  </si>
  <si>
    <t>2023-02-0011760</t>
  </si>
  <si>
    <t>金城家具鸽业-王新忠</t>
  </si>
  <si>
    <t>2023-15-0867636</t>
  </si>
  <si>
    <t>正辉鸽业-申路军</t>
  </si>
  <si>
    <t>山东东平</t>
  </si>
  <si>
    <t>2023-15-0955627</t>
  </si>
  <si>
    <t>河北鑫翔-张少鹏</t>
  </si>
  <si>
    <t>2023-03-0039023</t>
  </si>
  <si>
    <t>飞宁鸽舍-陈桂宁</t>
  </si>
  <si>
    <t>2023-03-0026608</t>
  </si>
  <si>
    <t>李衍明</t>
  </si>
  <si>
    <t>山东肥城</t>
  </si>
  <si>
    <t>2023-15-0834214</t>
  </si>
  <si>
    <t>远大赛鸽-赵伟召</t>
  </si>
  <si>
    <t>2023-03-0043379</t>
  </si>
  <si>
    <t>2023-03-2301354</t>
  </si>
  <si>
    <t>2023-04-0000733</t>
  </si>
  <si>
    <t>灰花白条</t>
  </si>
  <si>
    <t>志云鸽舍-丁志云</t>
  </si>
  <si>
    <t>2023-03-1508839</t>
  </si>
  <si>
    <t>长胜赛鸽联队-李长胜</t>
  </si>
  <si>
    <t>2023-15-0139999</t>
  </si>
  <si>
    <t>焦庆宇+管昆明</t>
  </si>
  <si>
    <t>北京顺义</t>
  </si>
  <si>
    <t>2023-01-0308415</t>
  </si>
  <si>
    <t>蓝色王朝山东分舍-徐振通</t>
  </si>
  <si>
    <t>山东夏津</t>
  </si>
  <si>
    <t>2023-15-0728090</t>
  </si>
  <si>
    <t>海旭鸽具-张岭</t>
  </si>
  <si>
    <t>2023-03-1175677</t>
  </si>
  <si>
    <t>刘广亮</t>
  </si>
  <si>
    <t>2023-01-1875340</t>
  </si>
  <si>
    <t>2023-15-1000498</t>
  </si>
  <si>
    <t>孟宪友</t>
  </si>
  <si>
    <t>2023-15-0155805</t>
  </si>
  <si>
    <t>2023-01-1580778</t>
  </si>
  <si>
    <t>杜好刚+庄云波</t>
  </si>
  <si>
    <t>2023-15-1114495</t>
  </si>
  <si>
    <t>顺辉赛鸽-刘建顺</t>
  </si>
  <si>
    <t>2023-15-0394571</t>
  </si>
  <si>
    <t>顺翔鸽舍-贺雷</t>
  </si>
  <si>
    <t>2023-03-0080085</t>
  </si>
  <si>
    <t>李大伟</t>
  </si>
  <si>
    <t>2023-04-0989981</t>
  </si>
  <si>
    <t>天道天财-李宝成</t>
  </si>
  <si>
    <t>河北廊坊</t>
  </si>
  <si>
    <t>2023-03-0253651</t>
  </si>
  <si>
    <t>金石赛鸽-王吉峰</t>
  </si>
  <si>
    <t>山东梁山</t>
  </si>
  <si>
    <t>2023-15-0079623</t>
  </si>
  <si>
    <t>连生鸽舍-王博</t>
  </si>
  <si>
    <t>河南台前</t>
  </si>
  <si>
    <t>2023-16-0880275</t>
  </si>
  <si>
    <t>东坝刘军</t>
  </si>
  <si>
    <t>北京朝阳</t>
  </si>
  <si>
    <t>2023-01-1310783</t>
  </si>
  <si>
    <t>高晓明</t>
  </si>
  <si>
    <t>2023-04-1199805</t>
  </si>
  <si>
    <t>李氏骨科-李孟北</t>
  </si>
  <si>
    <t>2023-15-1166876</t>
  </si>
  <si>
    <t>吴法强</t>
  </si>
  <si>
    <t>2023-15-0671073</t>
  </si>
  <si>
    <t>泉都鸽舍-马文香</t>
  </si>
  <si>
    <t>2023-15-0389969</t>
  </si>
  <si>
    <t>袁明焕</t>
  </si>
  <si>
    <t>2023-15-0835595</t>
  </si>
  <si>
    <t>张文华</t>
  </si>
  <si>
    <t>2023-01-1059829</t>
  </si>
  <si>
    <t>2023-15-0649143</t>
  </si>
  <si>
    <t>王建辉</t>
  </si>
  <si>
    <t>2023-03-2295218</t>
  </si>
  <si>
    <t>邢石磊+李志峰</t>
  </si>
  <si>
    <t>2023-03-1427162</t>
  </si>
  <si>
    <t>济南翔森鸽业-张和良+王建泉</t>
  </si>
  <si>
    <t>2023-15-0320951</t>
  </si>
  <si>
    <t>2023-03-1175667</t>
  </si>
  <si>
    <t>AAA鸽舍-孙建</t>
  </si>
  <si>
    <t>2023-01-0061957</t>
  </si>
  <si>
    <t>2023-03-1333685</t>
  </si>
  <si>
    <t>山东赛鸽-李传亮</t>
  </si>
  <si>
    <t>2023-15-0851266</t>
  </si>
  <si>
    <t>精兵强将-储强+李子超</t>
  </si>
  <si>
    <t>安徽阜阳</t>
  </si>
  <si>
    <t>2023-12-0259669</t>
  </si>
  <si>
    <t>八方来财鸽业-张兆春</t>
  </si>
  <si>
    <t>山东惠民</t>
  </si>
  <si>
    <t>2023-15-0219304</t>
  </si>
  <si>
    <t>蓝淼化工-杨洪增</t>
  </si>
  <si>
    <t>河北大城</t>
  </si>
  <si>
    <t>2023-03-3192776</t>
  </si>
  <si>
    <t>鑫泰赛鸽-邱良</t>
  </si>
  <si>
    <t>2023-15-0839526</t>
  </si>
  <si>
    <t>金冠翔龙+王善保</t>
  </si>
  <si>
    <t>2023-15-0708306</t>
  </si>
  <si>
    <t>2023-15-0575383</t>
  </si>
  <si>
    <t>小胡同鸽舍-孙磊</t>
  </si>
  <si>
    <t>山东高青</t>
  </si>
  <si>
    <t>2023-15-1116913</t>
  </si>
  <si>
    <t>冠楠鸽舍-张雪净</t>
  </si>
  <si>
    <t>河北燕郊</t>
  </si>
  <si>
    <t>2023-01-0211196</t>
  </si>
  <si>
    <t>2023-03-1960267</t>
  </si>
  <si>
    <t>2023-01-0211199</t>
  </si>
  <si>
    <t>蓬莱赛鸽-武栋</t>
  </si>
  <si>
    <t>山西介休</t>
  </si>
  <si>
    <t>2023-04-1517987</t>
  </si>
  <si>
    <t>定远光速赛鸽-陈炳亮</t>
  </si>
  <si>
    <t>安徽定远</t>
  </si>
  <si>
    <t>2023-12-0595661</t>
  </si>
  <si>
    <t>极速盈旺团队-邵照辉</t>
  </si>
  <si>
    <t>2023-15-0941433</t>
  </si>
  <si>
    <t>柏灵鸽舍-李想</t>
  </si>
  <si>
    <t>2023-12-0344724</t>
  </si>
  <si>
    <t>瑞峰鸽舍-姜广峰+津西鸽舍-于朝树</t>
  </si>
  <si>
    <t>2023-15-0726367</t>
  </si>
  <si>
    <t>辉煌赛鸽-刘明超</t>
  </si>
  <si>
    <t>2023-03-0093218</t>
  </si>
  <si>
    <t>玉谷鸽舍-贾长龙</t>
  </si>
  <si>
    <t>吉林长春</t>
  </si>
  <si>
    <t>2023-07-0006199</t>
  </si>
  <si>
    <t>雙飛鸽舍-任善国</t>
  </si>
  <si>
    <t>山东平原</t>
  </si>
  <si>
    <t>2023-15-0788507</t>
  </si>
  <si>
    <t>2023-15-0799298</t>
  </si>
  <si>
    <t>正清鸽业-方正清+陈浩</t>
  </si>
  <si>
    <t>江苏泗阳</t>
  </si>
  <si>
    <t>2023-10-0962905</t>
  </si>
  <si>
    <t>任丘陈海涛</t>
  </si>
  <si>
    <t>2023-03-2382908</t>
  </si>
  <si>
    <t>华瑞能源-李海滨</t>
  </si>
  <si>
    <t>2023-15-1088512</t>
  </si>
  <si>
    <t>恒昌鸽业-袁昌利</t>
  </si>
  <si>
    <t>2023-01-0887926</t>
  </si>
  <si>
    <t>2023-03-0113787</t>
  </si>
  <si>
    <t>北京东方豪峰鸽苑-孟林祥</t>
  </si>
  <si>
    <t>2023-01-0817371</t>
  </si>
  <si>
    <t>万影鸽业-周继丹</t>
  </si>
  <si>
    <t>2023-03-3055033</t>
  </si>
  <si>
    <t>温允岗+韩小元</t>
  </si>
  <si>
    <t>河北张家口</t>
  </si>
  <si>
    <t>2023-03-1891889</t>
  </si>
  <si>
    <t>正信赛鸽-董建勋</t>
  </si>
  <si>
    <t>河北平乡</t>
  </si>
  <si>
    <t>2023-03-0102804</t>
  </si>
  <si>
    <t>吴学友</t>
  </si>
  <si>
    <t>2023-15-0790967</t>
  </si>
  <si>
    <t>京苏沪联队-张建</t>
  </si>
  <si>
    <t>2023-01-0469433</t>
  </si>
  <si>
    <t>威震天-陆营皓</t>
  </si>
  <si>
    <t>河北秦皇岛</t>
  </si>
  <si>
    <t>2023-03-2133088</t>
  </si>
  <si>
    <t>张勇</t>
  </si>
  <si>
    <t>2023-01-0126462</t>
  </si>
  <si>
    <t>2023-03-1400455</t>
  </si>
  <si>
    <t>天空悍马-蔡保利</t>
  </si>
  <si>
    <t>2023-15-0942258</t>
  </si>
  <si>
    <t>郑佳鹏</t>
  </si>
  <si>
    <t>2023-03-1711124</t>
  </si>
  <si>
    <t>神逸飞鹏-王德林</t>
  </si>
  <si>
    <t>2023-15-0350913</t>
  </si>
  <si>
    <t>蓝天白云-郭建江</t>
  </si>
  <si>
    <t>浙江嘉兴</t>
  </si>
  <si>
    <t>2023-11-0236789</t>
  </si>
  <si>
    <t>宋东龙+贾彪</t>
  </si>
  <si>
    <t>2023-15-0306681</t>
  </si>
  <si>
    <t>南江翼神-宋春林</t>
  </si>
  <si>
    <t>2023-16-0228889</t>
  </si>
  <si>
    <t>祥泽牧业-孙振兴</t>
  </si>
  <si>
    <t>2023-15-1091659</t>
  </si>
  <si>
    <t>战翼蓝天-李亚东</t>
  </si>
  <si>
    <t>2023-01-0822994</t>
  </si>
  <si>
    <t>晓峰鸽舍-范晓峰</t>
  </si>
  <si>
    <t>2023-03-1616997</t>
  </si>
  <si>
    <t>龙腾鸽苑-李晖</t>
  </si>
  <si>
    <t>2023-03-2685684</t>
  </si>
  <si>
    <t>介休鸿祥鸽舍-魏春宁</t>
  </si>
  <si>
    <t>2023-01-0465335</t>
  </si>
  <si>
    <t>陆华</t>
  </si>
  <si>
    <t>2023-09-0367994</t>
  </si>
  <si>
    <t>周庆</t>
  </si>
  <si>
    <t>北京海淀</t>
  </si>
  <si>
    <t>2023-01-1609946</t>
  </si>
  <si>
    <t>鸿瑞翔-张永斌</t>
  </si>
  <si>
    <t>2023-15-0351144</t>
  </si>
  <si>
    <t>朱兆东</t>
  </si>
  <si>
    <t>2023-15-0249383</t>
  </si>
  <si>
    <t>杜向阳+杜二刚</t>
  </si>
  <si>
    <t>2023-04-0672848</t>
  </si>
  <si>
    <t>新疆天地鸽业-田锦荣</t>
  </si>
  <si>
    <t>新疆阜康市</t>
  </si>
  <si>
    <t>2023-30-0400061</t>
  </si>
  <si>
    <t>2023-16-0700072</t>
  </si>
  <si>
    <t>杨长霄</t>
  </si>
  <si>
    <t>2023-15-0782102</t>
  </si>
  <si>
    <t>庞永军</t>
  </si>
  <si>
    <t>山东禹城</t>
  </si>
  <si>
    <t>2023-15-1068134</t>
  </si>
  <si>
    <t>金鹰鸽舍-赵性兵</t>
  </si>
  <si>
    <t>2023-15-0168787</t>
  </si>
  <si>
    <t>深雨点</t>
  </si>
  <si>
    <t>宝凤昌河-周宝国</t>
  </si>
  <si>
    <t>2023-01-1947587</t>
  </si>
  <si>
    <t>朝城战队-郭长坤+赵世刚</t>
  </si>
  <si>
    <t>2023-15-0709311</t>
  </si>
  <si>
    <t>陈卫成</t>
  </si>
  <si>
    <t>2023-10-0907669</t>
  </si>
  <si>
    <t>申华朋</t>
  </si>
  <si>
    <t>2023-03-2807954</t>
  </si>
  <si>
    <t>大国工匠-华鲁焊割-薛云</t>
  </si>
  <si>
    <t>2023-01-0504145</t>
  </si>
  <si>
    <t>2023-04-0010276</t>
  </si>
  <si>
    <t>鹏飞赛鸽协会-成鹏</t>
  </si>
  <si>
    <t>2023-15-1117244</t>
  </si>
  <si>
    <t>2023-15-0863834</t>
  </si>
  <si>
    <t>王芳</t>
  </si>
  <si>
    <t>江苏无锡</t>
  </si>
  <si>
    <t>2023-10-0648841</t>
  </si>
  <si>
    <t>山东冠霖公棚-刘莉</t>
  </si>
  <si>
    <t>2023-15-0159942</t>
  </si>
  <si>
    <t>2023-15-0169934</t>
  </si>
  <si>
    <t>名仕轩鸽舍-冯雪涛+冯雪飞</t>
  </si>
  <si>
    <t>2023-15-1130789</t>
  </si>
  <si>
    <t>2023-16-0331798</t>
  </si>
  <si>
    <t>世刚鸽业-王世刚</t>
  </si>
  <si>
    <t>2023-15-0707889</t>
  </si>
  <si>
    <t>藝藝傳奇-郑宝昆+王朝辉</t>
  </si>
  <si>
    <t>内蒙古通辽</t>
  </si>
  <si>
    <t>2023-05-0500941</t>
  </si>
  <si>
    <t>亦赫鸽业-张兵</t>
  </si>
  <si>
    <t>河北景县</t>
  </si>
  <si>
    <t>2023-03-1989326</t>
  </si>
  <si>
    <t>瀛海辉煌-赵海辉</t>
  </si>
  <si>
    <t>2023-03-0313811</t>
  </si>
  <si>
    <t>成龙鸽业-张兆庆</t>
  </si>
  <si>
    <t>山东阳信</t>
  </si>
  <si>
    <t>2023-15-0210694</t>
  </si>
  <si>
    <t>董红星</t>
  </si>
  <si>
    <t>2023-03-2949787</t>
  </si>
  <si>
    <t>王志忠</t>
  </si>
  <si>
    <t>2023-15-0762494</t>
  </si>
  <si>
    <t>自强鸽舍-王志强+陈文东</t>
  </si>
  <si>
    <t>2023-04-0955423</t>
  </si>
  <si>
    <t>鑫舜鸽苑-韩有新</t>
  </si>
  <si>
    <t>江苏沛县</t>
  </si>
  <si>
    <t>2023-10-1183689</t>
  </si>
  <si>
    <t>苏州连城鸽舍-张连城</t>
  </si>
  <si>
    <t>江苏苏州</t>
  </si>
  <si>
    <t>2023-09-0262881</t>
  </si>
  <si>
    <t>魁克雷鸽舍-田宇阳+胡彬</t>
  </si>
  <si>
    <t>河南商丘</t>
  </si>
  <si>
    <t>2023-16-0303997</t>
  </si>
  <si>
    <t>汇鑫赛鸽-王鑫</t>
  </si>
  <si>
    <t>2023-15-0849629</t>
  </si>
  <si>
    <t>金玉满堂-周玉堂+许仲贤</t>
  </si>
  <si>
    <t>江苏海门</t>
  </si>
  <si>
    <t>2023-10-0407153</t>
  </si>
  <si>
    <t>2023-03-1467766</t>
  </si>
  <si>
    <t>2023-15-0849146</t>
  </si>
  <si>
    <t>许刚</t>
  </si>
  <si>
    <t>新疆</t>
  </si>
  <si>
    <t>2023-30-1000715</t>
  </si>
  <si>
    <t>春雷鸽舍-李春雷</t>
  </si>
  <si>
    <t>2023-15-0697697</t>
  </si>
  <si>
    <t>强胜鸽舍-强亚宾</t>
  </si>
  <si>
    <t>2023-15-0972877</t>
  </si>
  <si>
    <t>聚福元-付建华</t>
  </si>
  <si>
    <t>2023-15-1090234</t>
  </si>
  <si>
    <t>2023-12-0530274</t>
  </si>
  <si>
    <t>鸣翯鸽舍-项猛</t>
  </si>
  <si>
    <t>2023-15-0873984</t>
  </si>
  <si>
    <t>张恩铭+陈利</t>
  </si>
  <si>
    <t>2023-01-0957317</t>
  </si>
  <si>
    <t>2023-03-0193455</t>
  </si>
  <si>
    <t>爱国鸽业-李玉国</t>
  </si>
  <si>
    <t>2023-03-1997048</t>
  </si>
  <si>
    <t>琴师鸽舍-冯占伦</t>
  </si>
  <si>
    <t>2023-01-1600964</t>
  </si>
  <si>
    <t>黄杠</t>
  </si>
  <si>
    <t>陆风军</t>
  </si>
  <si>
    <t>2023-15-1018589</t>
  </si>
  <si>
    <t>2023-15-0249382</t>
  </si>
  <si>
    <t>冠强鸽业-梁瑞强+刘超</t>
  </si>
  <si>
    <t>2023-03-0982459</t>
  </si>
  <si>
    <t>黄强国</t>
  </si>
  <si>
    <t>河北大名</t>
  </si>
  <si>
    <t>2023-03-2216800</t>
  </si>
  <si>
    <t>神龙鸽业-赵章富</t>
  </si>
  <si>
    <t>河北馆陶</t>
  </si>
  <si>
    <t>2023-03-1794300</t>
  </si>
  <si>
    <t>猛禽赛鸽-庄陈颖</t>
  </si>
  <si>
    <t>2023-10-0912142</t>
  </si>
  <si>
    <t>2023-03-0161783</t>
  </si>
  <si>
    <t>2023-16-0583872</t>
  </si>
  <si>
    <t>济南张林</t>
  </si>
  <si>
    <t>2023-15-0387799</t>
  </si>
  <si>
    <t>2023-03-1318922</t>
  </si>
  <si>
    <t>文武鸽舍-王运斌</t>
  </si>
  <si>
    <t>2023-16-0453529</t>
  </si>
  <si>
    <t>凡民鸽行-曹树均</t>
  </si>
  <si>
    <t>2023-15-0139897</t>
  </si>
  <si>
    <t>峻源居-李立明</t>
  </si>
  <si>
    <t>2023-01-0029940</t>
  </si>
  <si>
    <t>众城集团-石强+孙振东</t>
  </si>
  <si>
    <t>山东济阳</t>
  </si>
  <si>
    <t>2023-15-0085396</t>
  </si>
  <si>
    <t>雄霸鸽舍-赵亮</t>
  </si>
  <si>
    <t>2023-03-3128703</t>
  </si>
  <si>
    <t>2023-12-0155547</t>
  </si>
  <si>
    <t>廉立新+邓永宽</t>
  </si>
  <si>
    <t>2023-04-0955671</t>
  </si>
  <si>
    <t>杨海军</t>
  </si>
  <si>
    <t>2023-03-2819090</t>
  </si>
  <si>
    <t>凌志实战-阚吉斌+高圣林</t>
  </si>
  <si>
    <t>2023-15-0468864</t>
  </si>
  <si>
    <t>李振东</t>
  </si>
  <si>
    <t>山东庆云</t>
  </si>
  <si>
    <t>2023-03-0157743</t>
  </si>
  <si>
    <t>志胜鸽业-王春潮</t>
  </si>
  <si>
    <t>2023-03-1960825</t>
  </si>
  <si>
    <t>宁福海+宁福广</t>
  </si>
  <si>
    <t>2023-15-1082492</t>
  </si>
  <si>
    <t>2023-12-0155528</t>
  </si>
  <si>
    <t>华兴顺达-刘振宇</t>
  </si>
  <si>
    <t>2023-02-0082157</t>
  </si>
  <si>
    <t>齐国峰</t>
  </si>
  <si>
    <t>2023-15-0210032</t>
  </si>
  <si>
    <t>2023-04-1517892</t>
  </si>
  <si>
    <t>玖壹赛鸽+姜想来</t>
  </si>
  <si>
    <t>2023-03-1371352</t>
  </si>
  <si>
    <t>红雨点</t>
  </si>
  <si>
    <t>奇趣华-孙树林+北大荒</t>
  </si>
  <si>
    <t>山西忻州</t>
  </si>
  <si>
    <t>2023-04-0368606</t>
  </si>
  <si>
    <t>鼎盛鸽舍-崔勇</t>
  </si>
  <si>
    <t>2023-15-1133891</t>
  </si>
  <si>
    <t>单县0521鸽舍-刘洪伟</t>
  </si>
  <si>
    <t>山东单县</t>
  </si>
  <si>
    <t>2023-19-0119992</t>
  </si>
  <si>
    <t>2023-15-0699160</t>
  </si>
  <si>
    <t>2023-15-0835515</t>
  </si>
  <si>
    <t>2023-15-1073800</t>
  </si>
  <si>
    <t>河北峰峰鸽苑-王英峰</t>
  </si>
  <si>
    <t>2023-03-2659725</t>
  </si>
  <si>
    <t>皓翔国际-贺国罡</t>
  </si>
  <si>
    <t>2023-10-0740031</t>
  </si>
  <si>
    <t>刚翔鸽舍-刘朝刚</t>
  </si>
  <si>
    <t>2023-15-0670549</t>
  </si>
  <si>
    <t>旭日雲川-张伟伟</t>
  </si>
  <si>
    <t>河北栾城</t>
  </si>
  <si>
    <t>2023-03-1717690</t>
  </si>
  <si>
    <t>2023-15-0962783</t>
  </si>
  <si>
    <t>张学义+薛民</t>
  </si>
  <si>
    <t>2023-01-1438568</t>
  </si>
  <si>
    <t>胡超彬</t>
  </si>
  <si>
    <t>河南淮滨</t>
  </si>
  <si>
    <t>2023-16-0100836</t>
  </si>
  <si>
    <t>小刚鸽舍-李建刚</t>
  </si>
  <si>
    <t>2023-07-0644426</t>
  </si>
  <si>
    <t>女子战队-马秀妮+魏俊霞+崔金风</t>
  </si>
  <si>
    <t>2023-15-0295118</t>
  </si>
  <si>
    <t>2023-10-0951921</t>
  </si>
  <si>
    <t>马玉亭</t>
  </si>
  <si>
    <t>2023-15-0295899</t>
  </si>
  <si>
    <t>传奇鸽舍-张纪氺</t>
  </si>
  <si>
    <t>2023-15-0465352</t>
  </si>
  <si>
    <t>2023-01-0308414</t>
  </si>
  <si>
    <t>吉顺鸽舍-沈明玉</t>
  </si>
  <si>
    <t>2023-12-0077834</t>
  </si>
  <si>
    <t>光大赛鸽-刘光</t>
  </si>
  <si>
    <t>2023-03-2356499</t>
  </si>
  <si>
    <t>李氏兄弟-梁召李猛+李鹏</t>
  </si>
  <si>
    <t>2023-03-2362666</t>
  </si>
  <si>
    <t>2023-03-1513482</t>
  </si>
  <si>
    <t>2023-03-2360272</t>
  </si>
  <si>
    <t>2023-03-0976874</t>
  </si>
  <si>
    <t>2023-15-0169941</t>
  </si>
  <si>
    <t>袁金柱</t>
  </si>
  <si>
    <t>2023-15-0330703</t>
  </si>
  <si>
    <t>王明玉</t>
  </si>
  <si>
    <t>2023-03-3153788</t>
  </si>
  <si>
    <t>张金明</t>
  </si>
  <si>
    <t>2023-16-0303925</t>
  </si>
  <si>
    <t>德州和平鸽舍-许庆廷</t>
  </si>
  <si>
    <t>2023-15-0748852</t>
  </si>
  <si>
    <t>吉林晟裕集团-于飞</t>
  </si>
  <si>
    <t>2023-03-1624445</t>
  </si>
  <si>
    <t>马名旺</t>
  </si>
  <si>
    <t>2023-03-2128169</t>
  </si>
  <si>
    <t>追风鸽业-宋锦鹏</t>
  </si>
  <si>
    <t>山西吕梁</t>
  </si>
  <si>
    <t>2023-04-0204790</t>
  </si>
  <si>
    <t>泗水王鸽业-孙宝权</t>
  </si>
  <si>
    <t>2023-10-0956054</t>
  </si>
  <si>
    <t>祥懿鸽舍-龙春光+杨梓文</t>
  </si>
  <si>
    <t>2023-12-0550853</t>
  </si>
  <si>
    <t>山泉牧业-徐峰</t>
  </si>
  <si>
    <t>2023-15-0380628</t>
  </si>
  <si>
    <t>2023-15-1050581</t>
  </si>
  <si>
    <t>明阳鸽舍-周宝雷</t>
  </si>
  <si>
    <t>2023-10-0802948</t>
  </si>
  <si>
    <t>2023-02-0224675</t>
  </si>
  <si>
    <t>荣耀鑫源-靳智耀</t>
  </si>
  <si>
    <t>2023-01-0414203</t>
  </si>
  <si>
    <t>神翎宏祥-丁宏康</t>
  </si>
  <si>
    <t>2023-15-0366596</t>
  </si>
  <si>
    <t>兰亭鸽舍+柴子平</t>
  </si>
  <si>
    <t>2023-05-0502678</t>
  </si>
  <si>
    <t>2023-03-1960818</t>
  </si>
  <si>
    <t>2023-01-0538315</t>
  </si>
  <si>
    <t>2023-15-0707630</t>
  </si>
  <si>
    <t>宏智鸽舍-袁洪芝</t>
  </si>
  <si>
    <t>2023-12-0317968</t>
  </si>
  <si>
    <t>聚友赛鸽俱乐部-张成</t>
  </si>
  <si>
    <t>2023-01-0453665</t>
  </si>
  <si>
    <t>2023-16-0302261</t>
  </si>
  <si>
    <t>王永波</t>
  </si>
  <si>
    <t>2023-26-0014087</t>
  </si>
  <si>
    <t>李红亮</t>
  </si>
  <si>
    <t>2023-03-3168302</t>
  </si>
  <si>
    <t>2023-03-2256655</t>
  </si>
  <si>
    <t>鸽友联盟-朱作旗</t>
  </si>
  <si>
    <t>2023-15-0814077</t>
  </si>
  <si>
    <t>169鸽舍-郑杰</t>
  </si>
  <si>
    <t>2023-04-0081976</t>
  </si>
  <si>
    <t>山东祥云鸽业-刘庆增</t>
  </si>
  <si>
    <t>2023-15-0787983</t>
  </si>
  <si>
    <t>2023-15-1138293</t>
  </si>
  <si>
    <t>泰山轩羽鸽舍-李金安+杨明星</t>
  </si>
  <si>
    <t>2023-15-0846547</t>
  </si>
  <si>
    <t>2023-03-2299259</t>
  </si>
  <si>
    <t>2023-15-0691943</t>
  </si>
  <si>
    <t>常山凯旋-樊永伟</t>
  </si>
  <si>
    <t>2023-03-1516804</t>
  </si>
  <si>
    <t>李振忠+黄德民+王曰平</t>
  </si>
  <si>
    <t>2023-15-0464502</t>
  </si>
  <si>
    <t>张财</t>
  </si>
  <si>
    <t>2023-15-0964421</t>
  </si>
  <si>
    <t>红旗鸽业-张恒</t>
  </si>
  <si>
    <t>2023-15-0328180</t>
  </si>
  <si>
    <t>狼行天下-邵天宇</t>
  </si>
  <si>
    <t>2023-02-0057142</t>
  </si>
  <si>
    <t>顾建锋+印琪</t>
  </si>
  <si>
    <t>江苏南通</t>
  </si>
  <si>
    <t>2023-10-0389488</t>
  </si>
  <si>
    <t>杨英顺</t>
  </si>
  <si>
    <t>2023-03-0057310</t>
  </si>
  <si>
    <t>2023-15-1009197</t>
  </si>
  <si>
    <t>2023-01-0308413</t>
  </si>
  <si>
    <t>2023-15-0210073</t>
  </si>
  <si>
    <t>上海泰山物流-许明国</t>
  </si>
  <si>
    <t>2023-15-0079603</t>
  </si>
  <si>
    <t>王浩+王建民</t>
  </si>
  <si>
    <t>2023-01-0579844</t>
  </si>
  <si>
    <t>元氏卫蓝新能源-刘晓亮+张凯强</t>
  </si>
  <si>
    <t>河北元氏</t>
  </si>
  <si>
    <t>2023-03-2602793</t>
  </si>
  <si>
    <t>精英赛鸽-沈巨文</t>
  </si>
  <si>
    <t>2023-03-0178802</t>
  </si>
  <si>
    <t>西木鸽舍+崔燕波</t>
  </si>
  <si>
    <t>2023-03-2282765</t>
  </si>
  <si>
    <t>金钻鸿鹄-刘慧沪</t>
  </si>
  <si>
    <t>2023-04-0776714</t>
  </si>
  <si>
    <t>山西旺香鸽舍-李振湘</t>
  </si>
  <si>
    <t>2023-04-0077675</t>
  </si>
  <si>
    <t>新冠达+潘请祥</t>
  </si>
  <si>
    <t>上海金山区</t>
  </si>
  <si>
    <t>2023-09-0032300</t>
  </si>
  <si>
    <t>2023-10-0951589</t>
  </si>
  <si>
    <t>2023-04-0886872</t>
  </si>
  <si>
    <t>李永成</t>
  </si>
  <si>
    <t>2023-03-1929739</t>
  </si>
  <si>
    <t>2023-15-0249381</t>
  </si>
  <si>
    <t>2023-03-0893231</t>
  </si>
  <si>
    <t>铭川赛鸽-孟广祥</t>
  </si>
  <si>
    <t>2023-03-2810323</t>
  </si>
  <si>
    <t>天元赛鸽-杨立涛</t>
  </si>
  <si>
    <t>2023-03-2197758</t>
  </si>
  <si>
    <t>沪苏黄金战队-徐大风</t>
  </si>
  <si>
    <t>2023-09-0379447</t>
  </si>
  <si>
    <t>辽宁全美-郎丰贵</t>
  </si>
  <si>
    <t>辽宁海城</t>
  </si>
  <si>
    <t>2023-06-0620588</t>
  </si>
  <si>
    <t>王汝峰</t>
  </si>
  <si>
    <t>山东龙口</t>
  </si>
  <si>
    <t>2023-15-0816496</t>
  </si>
  <si>
    <t>2023-03-3218818</t>
  </si>
  <si>
    <t>2023-15-0169199</t>
  </si>
  <si>
    <t>强国鸽舍-怀务磊</t>
  </si>
  <si>
    <t>2023-15-0346675</t>
  </si>
  <si>
    <t>2023-03-0178777</t>
  </si>
  <si>
    <t>吴建宝+赵其录</t>
  </si>
  <si>
    <t>河北冀州</t>
  </si>
  <si>
    <t>2023-03-1943718</t>
  </si>
  <si>
    <t>邢蕊</t>
  </si>
  <si>
    <t>2023-03-0895976</t>
  </si>
  <si>
    <t>2023-03-2278982</t>
  </si>
  <si>
    <t>2023-03-2802605</t>
  </si>
  <si>
    <t>2023-15-0649133</t>
  </si>
  <si>
    <t>万全茹玉鸽舍-李忠平</t>
  </si>
  <si>
    <t>2023-03-1797800</t>
  </si>
  <si>
    <t>2023-15-0311004</t>
  </si>
  <si>
    <t>正义公棚-郑毅</t>
  </si>
  <si>
    <t>2023-03-0065074</t>
  </si>
  <si>
    <t>A 海鸽苑-郑运海</t>
  </si>
  <si>
    <t>河北阜城</t>
  </si>
  <si>
    <t>2023-03-1288511</t>
  </si>
  <si>
    <t>山东金玉堃城鸽业-刘传玉</t>
  </si>
  <si>
    <t>2023-15-1022272</t>
  </si>
  <si>
    <t>2023-10-0936170</t>
  </si>
  <si>
    <t>泰山李军+安生</t>
  </si>
  <si>
    <t>2023-15-0830894</t>
  </si>
  <si>
    <t>冯治</t>
  </si>
  <si>
    <t>2023-01-0463822</t>
  </si>
  <si>
    <t>2023-15-1110875</t>
  </si>
  <si>
    <t>2023-15-1116152</t>
  </si>
  <si>
    <t>2023-15-0172966</t>
  </si>
  <si>
    <t>河南刺客鸽舍-任杰</t>
  </si>
  <si>
    <t>河南新蔡</t>
  </si>
  <si>
    <t>2023-16-0200014</t>
  </si>
  <si>
    <t>常向荣</t>
  </si>
  <si>
    <t>2023-03-0179879</t>
  </si>
  <si>
    <t>2023-15-1114396</t>
  </si>
  <si>
    <t>福音鸽苑-孙凤龙</t>
  </si>
  <si>
    <t>2023-15-0793981</t>
  </si>
  <si>
    <t>百强鸽业-石德强</t>
  </si>
  <si>
    <t>2023-12-0205110</t>
  </si>
  <si>
    <t>2023-02-0186905</t>
  </si>
  <si>
    <t>金榜题名·天公作美-王明涛+刘冠军</t>
  </si>
  <si>
    <t>2023-15-1091703</t>
  </si>
  <si>
    <t>惠民绛苑-樊惠民</t>
  </si>
  <si>
    <t>2023-15-0564717</t>
  </si>
  <si>
    <t>泰山民政鸽舍-商学坤</t>
  </si>
  <si>
    <t>2023-15-1090854</t>
  </si>
  <si>
    <t>2023-15-0499415</t>
  </si>
  <si>
    <t>兴鲁鸽苑-孔祥鲁</t>
  </si>
  <si>
    <t>山东曲阜</t>
  </si>
  <si>
    <t>2023-15-0231768</t>
  </si>
  <si>
    <t>赵瑞丰+曹永强</t>
  </si>
  <si>
    <t>2023-03-0079946</t>
  </si>
  <si>
    <t>豫能竞翔-孟方园</t>
  </si>
  <si>
    <t>2023-16-0318929</t>
  </si>
  <si>
    <t>日升鸽舍-高绪州</t>
  </si>
  <si>
    <t>2023-03-2264829</t>
  </si>
  <si>
    <t>2023-10-0945068</t>
  </si>
  <si>
    <t>松荣鸽舍-陆松+张超</t>
  </si>
  <si>
    <t>2023-10-1165048</t>
  </si>
  <si>
    <t>2023-30-1012514</t>
  </si>
  <si>
    <t>义朋鸽业-袁义朋</t>
  </si>
  <si>
    <t>2023-15-0349039</t>
  </si>
  <si>
    <t>2023-15-0859540</t>
  </si>
  <si>
    <t>2023-03-0178893</t>
  </si>
  <si>
    <t>严中鸽舍-杨严中</t>
  </si>
  <si>
    <t>安徽明光</t>
  </si>
  <si>
    <t>2023-12-0611277</t>
  </si>
  <si>
    <t>2023-03-2282754</t>
  </si>
  <si>
    <t>2023-15-0664538</t>
  </si>
  <si>
    <t>2023-15-0563675</t>
  </si>
  <si>
    <t>刘宝义</t>
  </si>
  <si>
    <t>2023-03-0009448</t>
  </si>
  <si>
    <t>龙义鸽舍-张义</t>
  </si>
  <si>
    <t>2023-03-0089883</t>
  </si>
  <si>
    <t>258鸽舍-马超</t>
  </si>
  <si>
    <t>2023-15-0352865</t>
  </si>
  <si>
    <t>谭军+刘建中</t>
  </si>
  <si>
    <t>2023-12-0545260</t>
  </si>
  <si>
    <t>王有为</t>
  </si>
  <si>
    <t>2023-01-2110249</t>
  </si>
  <si>
    <t>2023-15-0851250</t>
  </si>
  <si>
    <t>2023-15-0363510</t>
  </si>
  <si>
    <t>黄金鸽舍+周荣生</t>
  </si>
  <si>
    <t>2023-10-0679722</t>
  </si>
  <si>
    <t>拆房专业户-刘柱涛+鸿兆鸽业</t>
  </si>
  <si>
    <t>2023-03-0004261</t>
  </si>
  <si>
    <t>2023-01-1966661</t>
  </si>
  <si>
    <t>2023-15-0799361</t>
  </si>
  <si>
    <t>2023-09-0319326</t>
  </si>
  <si>
    <t>安徽和平者赛鸽俱乐部-秦春明</t>
  </si>
  <si>
    <t>安徽合肥</t>
  </si>
  <si>
    <t>2023-12-0490627</t>
  </si>
  <si>
    <t>飞皇鸽业+陈涛</t>
  </si>
  <si>
    <t>2023-03-1127348</t>
  </si>
  <si>
    <t>玥珑鸽舍-徐春</t>
  </si>
  <si>
    <t>2023-09-0231158</t>
  </si>
  <si>
    <t>天津华明-黄明</t>
  </si>
  <si>
    <t>2023-02-0056352</t>
  </si>
  <si>
    <t>桃园山庄-钱卫星</t>
  </si>
  <si>
    <t>江苏沭阳</t>
  </si>
  <si>
    <t>2023-10-0949430</t>
  </si>
  <si>
    <t>杨丽</t>
  </si>
  <si>
    <t>2023-04-0916735</t>
  </si>
  <si>
    <t>润泽博昭-臧然</t>
  </si>
  <si>
    <t>2023-05-0079795</t>
  </si>
  <si>
    <t>2023-30-0400046</t>
  </si>
  <si>
    <t>明豪鸽舍-李涛</t>
  </si>
  <si>
    <t>2023-01-0304466</t>
  </si>
  <si>
    <t>鑫宇赛鸽-张永胜</t>
  </si>
  <si>
    <t>2023-03-1916966</t>
  </si>
  <si>
    <t>翔霸鸽舍-刘玉成</t>
  </si>
  <si>
    <t>2023-15-0671377</t>
  </si>
  <si>
    <t>金穗赛鸽-李文波</t>
  </si>
  <si>
    <t>2023-15-0852676</t>
  </si>
  <si>
    <t>福欣鸽苑-徐军</t>
  </si>
  <si>
    <t>2023-02-0125787</t>
  </si>
  <si>
    <t>庞口鸽舍-李幸辉</t>
  </si>
  <si>
    <t>河北高阳</t>
  </si>
  <si>
    <t>2023-03-2438693</t>
  </si>
  <si>
    <t>聚宝鸽舍-刘后国+刘显</t>
  </si>
  <si>
    <t>2023-10-0947349</t>
  </si>
  <si>
    <t>王昌苏</t>
  </si>
  <si>
    <t>2023-10-0949072</t>
  </si>
  <si>
    <t>李岩+张子生</t>
  </si>
  <si>
    <t>北京平谷</t>
  </si>
  <si>
    <t>2023-01-1984223</t>
  </si>
  <si>
    <t>云翼苑赵领帅+豪赛阁</t>
  </si>
  <si>
    <t>2023-03-1701065</t>
  </si>
  <si>
    <t>微然赛鸽俱乐部李财+武争</t>
  </si>
  <si>
    <t>河南洛阳</t>
  </si>
  <si>
    <t>2023-16-0139947</t>
  </si>
  <si>
    <t>金海超市-霍立国</t>
  </si>
  <si>
    <t>2023-03-0160435</t>
  </si>
  <si>
    <t>顺平肠衣-王建收</t>
  </si>
  <si>
    <t>2023-03-2939035</t>
  </si>
  <si>
    <t>神鸟飞传-李叶成</t>
  </si>
  <si>
    <t>2023-15-0953481</t>
  </si>
  <si>
    <t>李长顺</t>
  </si>
  <si>
    <t>2023-15-0085778</t>
  </si>
  <si>
    <t>中国梦-黄烨</t>
  </si>
  <si>
    <t>2023-01-0995393</t>
  </si>
  <si>
    <t>河北勇士鸽舍-赵京士</t>
  </si>
  <si>
    <t>2023-01-1597005</t>
  </si>
  <si>
    <t>帥鸽鸽苑-于永帅</t>
  </si>
  <si>
    <t>山东烟台</t>
  </si>
  <si>
    <t>2023-15-0804020</t>
  </si>
  <si>
    <t>霸王龙赛鸽-王军杰</t>
  </si>
  <si>
    <t>2023-03-1431316</t>
  </si>
  <si>
    <t>2023-15-0009750</t>
  </si>
  <si>
    <t>2023-01-1600781</t>
  </si>
  <si>
    <t>锐翔赛鸽-刘玉杯+张金杰</t>
  </si>
  <si>
    <t>山东高唐</t>
  </si>
  <si>
    <t>2023-15-0664199</t>
  </si>
  <si>
    <t>好运鸽舍-袁建奎</t>
  </si>
  <si>
    <t>2023-15-0686323</t>
  </si>
  <si>
    <t>于学雷</t>
  </si>
  <si>
    <t>2023-15-0298731</t>
  </si>
  <si>
    <t>兴业家园-沈军提</t>
  </si>
  <si>
    <t>河北衡水</t>
  </si>
  <si>
    <t>2023-03-1101972</t>
  </si>
  <si>
    <t>2023-12-0670361</t>
  </si>
  <si>
    <t>2023-15-1051168</t>
  </si>
  <si>
    <t>2023-03-0157737</t>
  </si>
  <si>
    <t>穿云破雾-仲伟华</t>
  </si>
  <si>
    <t>河南民权</t>
  </si>
  <si>
    <t>2023-16-0423172</t>
  </si>
  <si>
    <t>2023-03-2375628</t>
  </si>
  <si>
    <t>丁林林</t>
  </si>
  <si>
    <t>2023-03-1214454</t>
  </si>
  <si>
    <t>2023-02-0057150</t>
  </si>
  <si>
    <t>2023-03-1961834</t>
  </si>
  <si>
    <t>名天鸽舍-李义征</t>
  </si>
  <si>
    <t>2023-10-1157943</t>
  </si>
  <si>
    <t>东岳金翼-岳元喜</t>
  </si>
  <si>
    <t>2023-15-1096685</t>
  </si>
  <si>
    <t>2023-15-0090220</t>
  </si>
  <si>
    <t>苏源阳光张承+代加义</t>
  </si>
  <si>
    <t>江苏宿迁</t>
  </si>
  <si>
    <t>2023-10-1203954</t>
  </si>
  <si>
    <t>2023-03-0415948</t>
  </si>
  <si>
    <t>2023-03-0964556</t>
  </si>
  <si>
    <t>北湖赛鸽俱乐部-贾伟</t>
  </si>
  <si>
    <t>2023-15-0111160</t>
  </si>
  <si>
    <t>唐玉海</t>
  </si>
  <si>
    <t>2023-01-1116933</t>
  </si>
  <si>
    <t>张召祥</t>
  </si>
  <si>
    <t>河南漯河</t>
  </si>
  <si>
    <t>2023-16-0417342</t>
  </si>
  <si>
    <t>红燕信鸽-乔相利</t>
  </si>
  <si>
    <t>2023-15-0854588</t>
  </si>
  <si>
    <t>邯临鑫富-王秋林</t>
  </si>
  <si>
    <t>2023-01-0021289</t>
  </si>
  <si>
    <t>驭风赛鸽中药-张鹏</t>
  </si>
  <si>
    <t>2023-15-0339432</t>
  </si>
  <si>
    <t>泰山胜利鸽舍-张胜利</t>
  </si>
  <si>
    <t>2023-15-0846844</t>
  </si>
  <si>
    <t>双宏鸽舍-陶红军</t>
  </si>
  <si>
    <t>浙江海盐</t>
  </si>
  <si>
    <t>2023-11-0418216</t>
  </si>
  <si>
    <t>华联机械-司宝文</t>
  </si>
  <si>
    <t>2023-15-0164097</t>
  </si>
  <si>
    <t>2023-15-0964426</t>
  </si>
  <si>
    <t>2023-15-1017620</t>
  </si>
  <si>
    <t>兰翔鸽苑-王文全</t>
  </si>
  <si>
    <t>山西古交</t>
  </si>
  <si>
    <t>2023-04-1112499</t>
  </si>
  <si>
    <t>忆乡劈柴院-侯东磊</t>
  </si>
  <si>
    <t>2023-15-0210496</t>
  </si>
  <si>
    <t>龙抬头鸽舍-仉建军</t>
  </si>
  <si>
    <t>2023-01-0034890</t>
  </si>
  <si>
    <t>2023-15-0927234</t>
  </si>
  <si>
    <t>正扬鸽苑-刘西龙</t>
  </si>
  <si>
    <t>山东沂南</t>
  </si>
  <si>
    <t>2023-15-0019842</t>
  </si>
  <si>
    <t>中华飞鸽-游振才</t>
  </si>
  <si>
    <t>2023-10-0739557</t>
  </si>
  <si>
    <t>三三见九-刘军</t>
  </si>
  <si>
    <t>2023-15-0313956</t>
  </si>
  <si>
    <t>2023-01-0989900</t>
  </si>
  <si>
    <t>2023-01-1813817</t>
  </si>
  <si>
    <t>孙沐宸</t>
  </si>
  <si>
    <t>河北赵县</t>
  </si>
  <si>
    <t>2023-03-0456964</t>
  </si>
  <si>
    <t>2023-03-1989062</t>
  </si>
  <si>
    <t>双翼鸽舍-赵向军</t>
  </si>
  <si>
    <t>2023-05-0252243</t>
  </si>
  <si>
    <t>史安全</t>
  </si>
  <si>
    <t>2023-15-0008873</t>
  </si>
  <si>
    <t>韩春来+郎志强</t>
  </si>
  <si>
    <t>河北清河</t>
  </si>
  <si>
    <t>2023-03-0091016</t>
  </si>
  <si>
    <t>韩延清</t>
  </si>
  <si>
    <t>山东宁阳</t>
  </si>
  <si>
    <t>2023-15-0044114</t>
  </si>
  <si>
    <t>专业喷涂-孔海龙+刘亚洲</t>
  </si>
  <si>
    <t>2023-06-1022024</t>
  </si>
  <si>
    <t>2023-03-1963989</t>
  </si>
  <si>
    <t>河北辉煌联盟-张金国+王彦敏</t>
  </si>
  <si>
    <t>2023-03-0112621</t>
  </si>
  <si>
    <t>山东和能翱翔鸽业-鲍光宝</t>
  </si>
  <si>
    <t>2023-15-0237705</t>
  </si>
  <si>
    <t>翔麟紫赛鸽-李紫明</t>
  </si>
  <si>
    <t>2023-01-1869834</t>
  </si>
  <si>
    <t>芦福忠</t>
  </si>
  <si>
    <t>2023-15-0376998</t>
  </si>
  <si>
    <t>启航鸽舍-李俊行</t>
  </si>
  <si>
    <t>2023-03-1124443</t>
  </si>
  <si>
    <t>2023-01-1240003</t>
  </si>
  <si>
    <t>佘玉明</t>
  </si>
  <si>
    <t>2023-01-0330475</t>
  </si>
  <si>
    <t>王俊峻+罗浩亮</t>
  </si>
  <si>
    <t>安徽界首</t>
  </si>
  <si>
    <t>2023-12-0169906</t>
  </si>
  <si>
    <t>风筝赛鸽-韩星平</t>
  </si>
  <si>
    <t>山东潍坊</t>
  </si>
  <si>
    <t>2023-15-0296115</t>
  </si>
  <si>
    <t>鸿杰鸽舍+金顺德</t>
  </si>
  <si>
    <t>2023-01-2012857</t>
  </si>
  <si>
    <t>琛宝赛鸽-魏锦浩</t>
  </si>
  <si>
    <t>2023-03-2866262</t>
  </si>
  <si>
    <t>天降神兵-赵洪涛+刘洋</t>
  </si>
  <si>
    <t>2023-16-0247113</t>
  </si>
  <si>
    <t>2023-09-0300543</t>
  </si>
  <si>
    <t>2023-01-0579847</t>
  </si>
  <si>
    <t>2023-03-1318868</t>
  </si>
  <si>
    <t>2023-06-0620550</t>
  </si>
  <si>
    <t>2023-15-1008502</t>
  </si>
  <si>
    <t>东顺鸽舍-张会停</t>
  </si>
  <si>
    <t>2023-03-0500529</t>
  </si>
  <si>
    <t>2023-03-2602800</t>
  </si>
  <si>
    <t>2023-09-0231157</t>
  </si>
  <si>
    <t>2023-03-2128178</t>
  </si>
  <si>
    <t>2023-04-0010254</t>
  </si>
  <si>
    <t>2023-12-0096520</t>
  </si>
  <si>
    <t>中国超级赛鸽联队-梁国旺</t>
  </si>
  <si>
    <t>2023-01-1391138</t>
  </si>
  <si>
    <t>苏云楼</t>
  </si>
  <si>
    <t>2023-15-1166953</t>
  </si>
  <si>
    <t>2023-12-0616554</t>
  </si>
  <si>
    <t>尚道-徐鲁安</t>
  </si>
  <si>
    <t>2023-15-0376587</t>
  </si>
  <si>
    <t>2023-03-1431329</t>
  </si>
  <si>
    <t>2023-15-0804029</t>
  </si>
  <si>
    <t>潘岩</t>
  </si>
  <si>
    <t>2023-15-0843194</t>
  </si>
  <si>
    <t>鲁纪敏</t>
  </si>
  <si>
    <t>2023-03-0081748</t>
  </si>
  <si>
    <t>2023-12-0658816</t>
  </si>
  <si>
    <t>2023-15-1114390</t>
  </si>
  <si>
    <t>安平超亚翼翔-张印红</t>
  </si>
  <si>
    <t>河北安平</t>
  </si>
  <si>
    <t>2023-19-0165999</t>
  </si>
  <si>
    <t>2023-01-0164224</t>
  </si>
  <si>
    <t>阳光鸽舍-王德荣</t>
  </si>
  <si>
    <t>2023-15-0780632</t>
  </si>
  <si>
    <t>顺达鸽舍-甄兰顺</t>
  </si>
  <si>
    <t>河北大营</t>
  </si>
  <si>
    <t>2023-03-2009412</t>
  </si>
  <si>
    <t>孙连川+薄文军</t>
  </si>
  <si>
    <t>2023-15-0104858</t>
  </si>
  <si>
    <t>山西美锦-吴小萍</t>
  </si>
  <si>
    <t>2023-04-0845723</t>
  </si>
  <si>
    <t>鲁阳电子-张守波</t>
  </si>
  <si>
    <t>2023-15-0296312</t>
  </si>
  <si>
    <t>菅雪峰</t>
  </si>
  <si>
    <t>2023-03-1126407</t>
  </si>
  <si>
    <t>2023-15-0782176</t>
  </si>
  <si>
    <t>石斑</t>
  </si>
  <si>
    <t>刘倩倩</t>
  </si>
  <si>
    <t>2023-15-0649559</t>
  </si>
  <si>
    <t>2023-03-1989181</t>
  </si>
  <si>
    <t>宸羽鸽舍-侯守伟</t>
  </si>
  <si>
    <t>2023-15-0702763</t>
  </si>
  <si>
    <t>中原雍人-杨永</t>
  </si>
  <si>
    <t>河南开封</t>
  </si>
  <si>
    <t>2023-16-0370721</t>
  </si>
  <si>
    <t>诚信鸽舍-梁建世</t>
  </si>
  <si>
    <t>2023-04-1173417</t>
  </si>
  <si>
    <t>解纪胜</t>
  </si>
  <si>
    <t>2023-15-0656236</t>
  </si>
  <si>
    <t>佳嘉鸽舍-王国辉+胡殿伟</t>
  </si>
  <si>
    <t>2023-15-0641975</t>
  </si>
  <si>
    <t>蔡保明</t>
  </si>
  <si>
    <t>2023-04-0915356</t>
  </si>
  <si>
    <t>王兵</t>
  </si>
  <si>
    <t>2023-15-0726965</t>
  </si>
  <si>
    <t>七彩鸽舍-李栗兵</t>
  </si>
  <si>
    <t>2023-15-1011379</t>
  </si>
  <si>
    <t>蓝天秀娇-赵福东</t>
  </si>
  <si>
    <t>2023-03-1898693</t>
  </si>
  <si>
    <t>2023-15-1116672</t>
  </si>
  <si>
    <t>王子胜</t>
  </si>
  <si>
    <t>2023-15-0366803</t>
  </si>
  <si>
    <t>深州赛鸽-邵志远</t>
  </si>
  <si>
    <t>河北深州</t>
  </si>
  <si>
    <t>2023-01-0802840</t>
  </si>
  <si>
    <t>旭日阳光-王从旭</t>
  </si>
  <si>
    <t>2023-15-0497587</t>
  </si>
  <si>
    <t>连江鸽舍-陈连江</t>
  </si>
  <si>
    <t>2023-06-0031038</t>
  </si>
  <si>
    <t>豫龙鸽业李长杰+李鸿坤</t>
  </si>
  <si>
    <t>2023-15-1090511</t>
  </si>
  <si>
    <t>凤栖梧桐-赵桐</t>
  </si>
  <si>
    <t>2023-15-0849180</t>
  </si>
  <si>
    <t>铁山鸽舍-贺怀步</t>
  </si>
  <si>
    <t>2023-15-0548886</t>
  </si>
  <si>
    <t>泰山昊天鸽苑-国跃民</t>
  </si>
  <si>
    <t>2023-15-0833999</t>
  </si>
  <si>
    <t>明强鸽业-张强+李汝明</t>
  </si>
  <si>
    <t>2023-15-0381068</t>
  </si>
  <si>
    <t>鹏杰鸽舍-郭亮</t>
  </si>
  <si>
    <t>山西长治</t>
  </si>
  <si>
    <t>2023-04-0549676</t>
  </si>
  <si>
    <t>何明涛-代前成+袁奎</t>
  </si>
  <si>
    <t>2023-17-0081231</t>
  </si>
  <si>
    <t>李风景+李鸿初</t>
  </si>
  <si>
    <t>2023-01-0841790</t>
  </si>
  <si>
    <t>2023-15-0342233</t>
  </si>
  <si>
    <t>宗保鸽源-王宗保</t>
  </si>
  <si>
    <t>2023-15-0643803</t>
  </si>
  <si>
    <t>2023-03-2279993</t>
  </si>
  <si>
    <t>宏翔飛洋泽依城-李洋</t>
  </si>
  <si>
    <t>山东青州</t>
  </si>
  <si>
    <t>2023-15-0198850</t>
  </si>
  <si>
    <t>2023-04-0916740</t>
  </si>
  <si>
    <t>祥仁鸽舍-李沐露</t>
  </si>
  <si>
    <t>2023-10-0101792</t>
  </si>
  <si>
    <t>2023-10-1165031</t>
  </si>
  <si>
    <t>高加旺</t>
  </si>
  <si>
    <t>江苏灌云</t>
  </si>
  <si>
    <t>2023-10-1146979</t>
  </si>
  <si>
    <t>黄河赛鸽大队-贾庆伟</t>
  </si>
  <si>
    <t>2023-16-0224357</t>
  </si>
  <si>
    <t>永恒鸽业-崔怀涛</t>
  </si>
  <si>
    <t>2023-02-0113562</t>
  </si>
  <si>
    <t>2023-15-0839777</t>
  </si>
  <si>
    <t>2023-01-2077311</t>
  </si>
  <si>
    <t>汉林鸽业+程瑜+吕后刚</t>
  </si>
  <si>
    <t>2023-10-0748212</t>
  </si>
  <si>
    <t>秦枫鸽舍-秦瑞元</t>
  </si>
  <si>
    <t>2023-15-1167483</t>
  </si>
  <si>
    <t>辉翰鸽舍-李云栋</t>
  </si>
  <si>
    <t>2023-03-0042158</t>
  </si>
  <si>
    <t>2023-15-0642573</t>
  </si>
  <si>
    <t>2023-03-2356489</t>
  </si>
  <si>
    <t>天佑达车业-李海明</t>
  </si>
  <si>
    <t>2023-03-0087823</t>
  </si>
  <si>
    <t>2023-10-0855775</t>
  </si>
  <si>
    <t>烁烁鸽舍-叶新烁</t>
  </si>
  <si>
    <t>山东茌平</t>
  </si>
  <si>
    <t>2023-15-0687957</t>
  </si>
  <si>
    <t>郭二立+李旭龙</t>
  </si>
  <si>
    <t>2023-01-0425337</t>
  </si>
  <si>
    <t>2023-01-0211152</t>
  </si>
  <si>
    <t>2023-15-0007718</t>
  </si>
  <si>
    <t>碧海蓝天-黄绪</t>
  </si>
  <si>
    <t>2023-01-1638680</t>
  </si>
  <si>
    <t>张松</t>
  </si>
  <si>
    <t>2023-19-0201379</t>
  </si>
  <si>
    <t>2023-03-1214461</t>
  </si>
  <si>
    <t>星缘锋芒-牛玉刚</t>
  </si>
  <si>
    <t>2023-03-2223217</t>
  </si>
  <si>
    <t>刘向群</t>
  </si>
  <si>
    <t>2023-02-0789688</t>
  </si>
  <si>
    <t>2023-15-0340220</t>
  </si>
  <si>
    <t>赵崇+李朔</t>
  </si>
  <si>
    <t>2023-03-0506906</t>
  </si>
  <si>
    <t>2023-01-0021210</t>
  </si>
  <si>
    <t>2023-10-0945066</t>
  </si>
  <si>
    <t>辉煌鸽舍-王建辉</t>
  </si>
  <si>
    <t>2023-03-2763989</t>
  </si>
  <si>
    <t>江源赛鸽邢宝玉+王徐杰+王晖</t>
  </si>
  <si>
    <t>2023-15-0796184</t>
  </si>
  <si>
    <t>五金门市-杨松柏</t>
  </si>
  <si>
    <t>2023-03-0096757</t>
  </si>
  <si>
    <t>2023-09-0231150</t>
  </si>
  <si>
    <t>2023-01-0802833</t>
  </si>
  <si>
    <t>刘亚栋</t>
  </si>
  <si>
    <t>新疆石河子</t>
  </si>
  <si>
    <t>2023-30-0905456</t>
  </si>
  <si>
    <t>广源竟翔+张延德+孙志强</t>
  </si>
  <si>
    <t>山东胶州</t>
  </si>
  <si>
    <t>2023-15-0825311</t>
  </si>
  <si>
    <t>淮南蓝翼+方乃源</t>
  </si>
  <si>
    <t>安徽淮南</t>
  </si>
  <si>
    <t>2023-12-0150873</t>
  </si>
  <si>
    <t>金章丘鸽苑-李雷</t>
  </si>
  <si>
    <t>2023-03-0446888</t>
  </si>
  <si>
    <t>林林鸽苑-王丹丹</t>
  </si>
  <si>
    <t>2023-03-2432152</t>
  </si>
  <si>
    <t>高峰苑-邵海潮</t>
  </si>
  <si>
    <t>浙江宁波</t>
  </si>
  <si>
    <t>2023-11-0276965</t>
  </si>
  <si>
    <t>2023-03-0892140</t>
  </si>
  <si>
    <t>上海九翔鸽业-李东政</t>
  </si>
  <si>
    <t>山东临沂</t>
  </si>
  <si>
    <t>2023-31-0305759</t>
  </si>
  <si>
    <t>2023-01-0803122</t>
  </si>
  <si>
    <t>2023-16-0295556</t>
  </si>
  <si>
    <t>2023-10-0945067</t>
  </si>
  <si>
    <t>2023-03-2714766</t>
  </si>
  <si>
    <t>张大忠</t>
  </si>
  <si>
    <t>2023-15-0576866</t>
  </si>
  <si>
    <t>润龙源-苏金龙</t>
  </si>
  <si>
    <t>2023-15-0796661</t>
  </si>
  <si>
    <t>凤翥鹏翔-朱鹏</t>
  </si>
  <si>
    <t>2023-01-1717210</t>
  </si>
  <si>
    <t>2023-15-0655042</t>
  </si>
  <si>
    <t>中海蓝鲸保温防腐有限公司+申成林</t>
  </si>
  <si>
    <t>2023-03-2350437</t>
  </si>
  <si>
    <t>沈曙曜</t>
  </si>
  <si>
    <t>2023-10-0583335</t>
  </si>
  <si>
    <t>金江鸽业-刘江</t>
  </si>
  <si>
    <t>2023-01-0598976</t>
  </si>
  <si>
    <t>2023-04-0778018</t>
  </si>
  <si>
    <t>2023-12-0295831</t>
  </si>
  <si>
    <t>散道高人-张银</t>
  </si>
  <si>
    <t>2023-01-0494116</t>
  </si>
  <si>
    <t>孙景香</t>
  </si>
  <si>
    <t>2023-03-1243482</t>
  </si>
  <si>
    <t>檀红卫</t>
  </si>
  <si>
    <t>2023-03-2276266</t>
  </si>
  <si>
    <t>王石</t>
  </si>
  <si>
    <t>安徽亳州</t>
  </si>
  <si>
    <t>2023-12-0187200</t>
  </si>
  <si>
    <t>2023-03-0313542</t>
  </si>
  <si>
    <t>云骥鸽舍-李明</t>
  </si>
  <si>
    <t>2023-15-1007859</t>
  </si>
  <si>
    <t>炬峰鸽舍-徐永军</t>
  </si>
  <si>
    <t>2023-03-0093943</t>
  </si>
  <si>
    <t>2023-03-1336341</t>
  </si>
  <si>
    <t>2023-16-0571073</t>
  </si>
  <si>
    <t>2023-01-1242332</t>
  </si>
  <si>
    <t>2023-01-0797810</t>
  </si>
  <si>
    <t>王亚松</t>
  </si>
  <si>
    <t>2023-03-1515179</t>
  </si>
  <si>
    <t>空霸兄弟-安维亮+哈学贵</t>
  </si>
  <si>
    <t>新疆吉木萨尔</t>
  </si>
  <si>
    <t>2023-01-1903137</t>
  </si>
  <si>
    <t>观忠兴鸽业-樊忠良</t>
  </si>
  <si>
    <t>2023-10-0747788</t>
  </si>
  <si>
    <t>2023-15-0640926</t>
  </si>
  <si>
    <t>谷翔名车-谷西安</t>
  </si>
  <si>
    <t>2023-04-0997757</t>
  </si>
  <si>
    <t>山东腾洋鸽業-路洪涛</t>
  </si>
  <si>
    <t>2023-15-0323254</t>
  </si>
  <si>
    <t>李建强</t>
  </si>
  <si>
    <t>2023-03-2889300</t>
  </si>
  <si>
    <t>2023-03-1214462</t>
  </si>
  <si>
    <t>2023-02-0423588</t>
  </si>
  <si>
    <t>李志</t>
  </si>
  <si>
    <t>2023-15-0702055</t>
  </si>
  <si>
    <t>岐峥鸽舍-苏岐峥+吕本龙</t>
  </si>
  <si>
    <t>2023-16-0217731</t>
  </si>
  <si>
    <t>晟泰鸽业-杨秋实</t>
  </si>
  <si>
    <t>2023-10-0759264</t>
  </si>
  <si>
    <t>吕浩然+宋迎春+李义明</t>
  </si>
  <si>
    <t>安徽六安</t>
  </si>
  <si>
    <t>2023-12-0134589</t>
  </si>
  <si>
    <t>风帆鸽业-杨西茂</t>
  </si>
  <si>
    <t>2023-15-1114863</t>
  </si>
  <si>
    <t>黄耀希</t>
  </si>
  <si>
    <t>江苏泰州</t>
  </si>
  <si>
    <t>2023-10-0248943</t>
  </si>
  <si>
    <t>振信鸽业-郝守业</t>
  </si>
  <si>
    <t>山西榆次</t>
  </si>
  <si>
    <t>2023-04-0296615</t>
  </si>
  <si>
    <t>2023-01-0438125</t>
  </si>
  <si>
    <t>牧鸽人-王童</t>
  </si>
  <si>
    <t>2023-17-0274335</t>
  </si>
  <si>
    <t>雅正鸽舍-刘建光</t>
  </si>
  <si>
    <t>江苏太仓</t>
  </si>
  <si>
    <t>2023-10-0037724</t>
  </si>
  <si>
    <t>张光荣</t>
  </si>
  <si>
    <t>安徽砀山</t>
  </si>
  <si>
    <t>2023-12-0540793</t>
  </si>
  <si>
    <t>许永亮+潘立光</t>
  </si>
  <si>
    <t>2023-01-0682763</t>
  </si>
  <si>
    <t>逐梦蓝天李新明+关东升</t>
  </si>
  <si>
    <t>2023-16-0523430</t>
  </si>
  <si>
    <t>千里鸽苑-赵福春</t>
  </si>
  <si>
    <t>2023-03-0128197</t>
  </si>
  <si>
    <t>河北龍雀-李晨</t>
  </si>
  <si>
    <t>2023-03-2429660</t>
  </si>
  <si>
    <t>2023-01-0589522</t>
  </si>
  <si>
    <t>2023-03-2278953</t>
  </si>
  <si>
    <t>齐辉赛鸽-王猛</t>
  </si>
  <si>
    <t>2023-15-1076500</t>
  </si>
  <si>
    <t>2023-03-0144529</t>
  </si>
  <si>
    <t>群搏鸽业-孔可</t>
  </si>
  <si>
    <t>山东兖州</t>
  </si>
  <si>
    <t>2023-15-0305736</t>
  </si>
  <si>
    <t>2023-03-0112622</t>
  </si>
  <si>
    <t>大鸟鸽舍-王伟</t>
  </si>
  <si>
    <t>2023-10-0839776</t>
  </si>
  <si>
    <t>2023-12-0077880</t>
  </si>
  <si>
    <t>铭伟鸽业-姜洪伟</t>
  </si>
  <si>
    <t>2023-15-0841642</t>
  </si>
  <si>
    <t>2023-03-1913226</t>
  </si>
  <si>
    <t>宋世忠</t>
  </si>
  <si>
    <t>2023-15-0371455</t>
  </si>
  <si>
    <t>勇翔赛鸽-赵勇</t>
  </si>
  <si>
    <t>2023-15-0383056</t>
  </si>
  <si>
    <t>翟琰</t>
  </si>
  <si>
    <t>2023-12-0109826</t>
  </si>
  <si>
    <t>福佳添祥-刘志军+刘东斌</t>
  </si>
  <si>
    <t>2023-03-1309129</t>
  </si>
  <si>
    <t>2023-03-2148134</t>
  </si>
  <si>
    <t>张银朋+刘辉彬</t>
  </si>
  <si>
    <t>2023-03-1549842</t>
  </si>
  <si>
    <t>龙腾鸽业-张成龙</t>
  </si>
  <si>
    <t>2023-04-0592018</t>
  </si>
  <si>
    <t>2023-01-1049200</t>
  </si>
  <si>
    <t>2023-02-0056337</t>
  </si>
  <si>
    <t>老三鸽舍-李领桃</t>
  </si>
  <si>
    <t>河北白沟</t>
  </si>
  <si>
    <t>2023-03-2721086</t>
  </si>
  <si>
    <t>2023-03-2353361</t>
  </si>
  <si>
    <t>2023-15-1026681</t>
  </si>
  <si>
    <t>利川机械-窦广江+尹金池</t>
  </si>
  <si>
    <t>2023-03-1258299</t>
  </si>
  <si>
    <t>宋国际</t>
  </si>
  <si>
    <t>2023-15-0749393</t>
  </si>
  <si>
    <t>乘風鸽舍-曹玉华+侯长城</t>
  </si>
  <si>
    <t>2023-03-1255744</t>
  </si>
  <si>
    <t>2023-15-0363506</t>
  </si>
  <si>
    <t>全利赛鸽-庄金栋</t>
  </si>
  <si>
    <t>2023-03-0120124</t>
  </si>
  <si>
    <t>张龙</t>
  </si>
  <si>
    <t>2023-01-1614435</t>
  </si>
  <si>
    <t>追远鸽舍汤唯</t>
  </si>
  <si>
    <t>新疆克拉玛依</t>
  </si>
  <si>
    <t>2023-30-0884044</t>
  </si>
  <si>
    <t>皖西北师徒联盟-陈坤明</t>
  </si>
  <si>
    <t>2023-12-0333997</t>
  </si>
  <si>
    <t>2023-10-0947967</t>
  </si>
  <si>
    <t>天翊冠翔-韩运涛</t>
  </si>
  <si>
    <t>河北博野</t>
  </si>
  <si>
    <t>2023-03-2606828</t>
  </si>
  <si>
    <t>2023-15-0276817</t>
  </si>
  <si>
    <t>大马鸽舍+高爱杰</t>
  </si>
  <si>
    <t>2023-03-1370900</t>
  </si>
  <si>
    <t>恒依赛鸽-赵现喜+姜红焕</t>
  </si>
  <si>
    <t>2023-02-0344708</t>
  </si>
  <si>
    <t>玺辰鸽舍-宋建民</t>
  </si>
  <si>
    <t>2023-01-1246023</t>
  </si>
  <si>
    <t>2023-30-0884042</t>
  </si>
  <si>
    <t>沈卫国+沈菊明</t>
  </si>
  <si>
    <t>2023-09-0289909</t>
  </si>
  <si>
    <t>2023-04-1118370</t>
  </si>
  <si>
    <t>立群鸽舍-柴利群+李贵生</t>
  </si>
  <si>
    <t>2023-03-2220747</t>
  </si>
  <si>
    <t>2023-16-0139987</t>
  </si>
  <si>
    <t>库伦一鸽-林立军</t>
  </si>
  <si>
    <t>2023-05-0449991</t>
  </si>
  <si>
    <t>2023-15-0169939</t>
  </si>
  <si>
    <t>王兰新</t>
  </si>
  <si>
    <t>2023-03-1946632</t>
  </si>
  <si>
    <t>忠尊鸽舍-邓玉忠</t>
  </si>
  <si>
    <t>2023-10-0962824</t>
  </si>
  <si>
    <t>义程鸽舍-李广义+张佳俊</t>
  </si>
  <si>
    <t>2023-03-3072920</t>
  </si>
  <si>
    <t>2023-03-2207009</t>
  </si>
  <si>
    <t>2023-15-0157959</t>
  </si>
  <si>
    <t>2023-10-0407151</t>
  </si>
  <si>
    <t>李利娟</t>
  </si>
  <si>
    <t>2023-01-2006611</t>
  </si>
  <si>
    <t>2023-01-0589521</t>
  </si>
  <si>
    <t>鑫格奥鸽舍-张伟</t>
  </si>
  <si>
    <t>2023-15-1027621</t>
  </si>
  <si>
    <t>王连生+武杰</t>
  </si>
  <si>
    <t>2023-01-1976848</t>
  </si>
  <si>
    <t>2023-15-0562347</t>
  </si>
  <si>
    <t>条子鸽舍-董路远</t>
  </si>
  <si>
    <t>2023-03-1133917</t>
  </si>
  <si>
    <t>蒙绒特羊绒-许保国</t>
  </si>
  <si>
    <t>2023-03-0129038</t>
  </si>
  <si>
    <t>徐新德</t>
  </si>
  <si>
    <t>2023-15-0397896</t>
  </si>
  <si>
    <t>嘉善三复-卜一波</t>
  </si>
  <si>
    <t>浙江嘉善</t>
  </si>
  <si>
    <t>2023-11-0240465</t>
  </si>
  <si>
    <t>纵横春秋-于贺友+陈华</t>
  </si>
  <si>
    <t>2023-10-0006742</t>
  </si>
  <si>
    <t>2023-15-0387791</t>
  </si>
  <si>
    <t>2023-03-1516806</t>
  </si>
  <si>
    <t>2023-15-1022264</t>
  </si>
  <si>
    <t>国马鸽舍-王涛</t>
  </si>
  <si>
    <t>山东博山</t>
  </si>
  <si>
    <t>2023-15-0524976</t>
  </si>
  <si>
    <t>青竹丹枫-董亮+王峰</t>
  </si>
  <si>
    <t>2023-02-0077382</t>
  </si>
  <si>
    <t>七柒鸽业-熊永聪</t>
  </si>
  <si>
    <t>2023-16-0453741</t>
  </si>
  <si>
    <t>2023-03-1711121</t>
  </si>
  <si>
    <t>山东舜峰+《如意》-李文峰</t>
  </si>
  <si>
    <t>2023-15-1029034</t>
  </si>
  <si>
    <t>瑜辰鸽舍-彭志强</t>
  </si>
  <si>
    <t>2023-03-1561050</t>
  </si>
  <si>
    <t>翔和-苏广麒</t>
  </si>
  <si>
    <t>2023-15-0139783</t>
  </si>
  <si>
    <t>陈世亮</t>
  </si>
  <si>
    <t>2023-03-1940590</t>
  </si>
  <si>
    <t>昌平翼搏云天鸽粮店-张天亮</t>
  </si>
  <si>
    <t>2023-01-0633747</t>
  </si>
  <si>
    <t>政晔赛鸽-李永图</t>
  </si>
  <si>
    <t>2023-15-0835152</t>
  </si>
  <si>
    <t>雨花白条</t>
  </si>
  <si>
    <t>东尊赛鸽联盟-吕明</t>
  </si>
  <si>
    <t>2023-12-0543946</t>
  </si>
  <si>
    <t>济宁翔冠-李森</t>
  </si>
  <si>
    <t>2023-15-0865110</t>
  </si>
  <si>
    <t>孙岭</t>
  </si>
  <si>
    <t>2023-16-0061116</t>
  </si>
  <si>
    <t>2023-03-1962074</t>
  </si>
  <si>
    <t>2023-15-0575377</t>
  </si>
  <si>
    <t>鑫阳赛鸽-陈兴超</t>
  </si>
  <si>
    <t>2023-03-0093313</t>
  </si>
  <si>
    <t>2023-03-1428197</t>
  </si>
  <si>
    <t>2023-09-0294924</t>
  </si>
  <si>
    <t>华仔鸽舍-郭玉华</t>
  </si>
  <si>
    <t>2023-03-0160393</t>
  </si>
  <si>
    <t>赫翌胶业-唐松松</t>
  </si>
  <si>
    <t>2023-03-0259685</t>
  </si>
  <si>
    <t>余维东</t>
  </si>
  <si>
    <t>2023-12-0283214</t>
  </si>
  <si>
    <t>唐善军+唐勇</t>
  </si>
  <si>
    <t>2023-10-0955715</t>
  </si>
  <si>
    <t>青松鸽舍-蔡志彬</t>
  </si>
  <si>
    <t>河北吴桥</t>
  </si>
  <si>
    <t>2023-03-1284195</t>
  </si>
  <si>
    <t>福来鸽舍-孙福来</t>
  </si>
  <si>
    <t>2023-16-0174661</t>
  </si>
  <si>
    <t>腾辉鸽舍-郄亚飞</t>
  </si>
  <si>
    <t>2023-03-0165581</t>
  </si>
  <si>
    <t>韩宏涛</t>
  </si>
  <si>
    <t>河北文安</t>
  </si>
  <si>
    <t>2023-03-0396583</t>
  </si>
  <si>
    <t>2023-12-0109822</t>
  </si>
  <si>
    <t>吴桥鸽舍-张爱萍</t>
  </si>
  <si>
    <t>2023-03-1294865</t>
  </si>
  <si>
    <t>2023-15-0834207</t>
  </si>
  <si>
    <t>鑫财源-付世源</t>
  </si>
  <si>
    <t>2023-15-0674887</t>
  </si>
  <si>
    <t>2023-03-0077407</t>
  </si>
  <si>
    <t>梁涛</t>
  </si>
  <si>
    <t>2023-10-0051081</t>
  </si>
  <si>
    <t>2023-12-0611280</t>
  </si>
  <si>
    <t>2023-03-0143341</t>
  </si>
  <si>
    <t>2023-03-1964493</t>
  </si>
  <si>
    <t>王心亮</t>
  </si>
  <si>
    <t>2023-15-0943218</t>
  </si>
  <si>
    <t>2023-16-0217717</t>
  </si>
  <si>
    <t>李全录</t>
  </si>
  <si>
    <t>2023-04-1264468</t>
  </si>
  <si>
    <t>玉霞鸽舍-王玉霞</t>
  </si>
  <si>
    <t>河北深泽</t>
  </si>
  <si>
    <t>2023-03-3133183</t>
  </si>
  <si>
    <t>2023-03-2861078</t>
  </si>
  <si>
    <t>鹤伴鸽苑-刘立新</t>
  </si>
  <si>
    <t>2023-15-0960095</t>
  </si>
  <si>
    <t>2023-01-0160848</t>
  </si>
  <si>
    <t>2023-03-0253678</t>
  </si>
  <si>
    <t>2023-15-0837877</t>
  </si>
  <si>
    <t>爱尚赛鸽-李会哲</t>
  </si>
  <si>
    <t>2023-03-1702022</t>
  </si>
  <si>
    <t>2023-15-0118580</t>
  </si>
  <si>
    <t>2023-10-0802947</t>
  </si>
  <si>
    <t>2023-03-1960147</t>
  </si>
  <si>
    <t>绛花</t>
  </si>
  <si>
    <t>朱春明</t>
  </si>
  <si>
    <t>2023-16-0299116</t>
  </si>
  <si>
    <t>宗氏鸽业-宗玉成</t>
  </si>
  <si>
    <t>2023-03-0125029</t>
  </si>
  <si>
    <t>2023-15-1116235</t>
  </si>
  <si>
    <t>晓东鸽舍-唐晓东</t>
  </si>
  <si>
    <t>2023-02-0727295</t>
  </si>
  <si>
    <t>2023-15-0722697</t>
  </si>
  <si>
    <t>2023-03-0893507</t>
  </si>
  <si>
    <t>2023-04-0091803</t>
  </si>
  <si>
    <t>2023-03-0125013</t>
  </si>
  <si>
    <t>耿卫强</t>
  </si>
  <si>
    <t>2023-15-0318305</t>
  </si>
  <si>
    <t>2023-03-2264900</t>
  </si>
  <si>
    <t>胜豪鸽舍-张磊</t>
  </si>
  <si>
    <t>2023-12-0270978</t>
  </si>
  <si>
    <t>東风快递41-姜长福</t>
  </si>
  <si>
    <t>辽宁大石桥</t>
  </si>
  <si>
    <t>2023-01-0973521</t>
  </si>
  <si>
    <t>宝龙赛鸽-郝大信</t>
  </si>
  <si>
    <t>2023-04-0028365</t>
  </si>
  <si>
    <t>2023-03-0313552</t>
  </si>
  <si>
    <t>2023-03-1950681</t>
  </si>
  <si>
    <t>盛世1898-盛更修</t>
  </si>
  <si>
    <t>2023-15-0139847</t>
  </si>
  <si>
    <t>2023-09-0221499</t>
  </si>
  <si>
    <t>2023-01-1301365</t>
  </si>
  <si>
    <t>李振祥鸽舍-李玉国</t>
  </si>
  <si>
    <t>2023-15-1009131</t>
  </si>
  <si>
    <t>天人合一+关景华</t>
  </si>
  <si>
    <t>2023-01-0607596</t>
  </si>
  <si>
    <t>2023-03-0092855</t>
  </si>
  <si>
    <t>2023-03-0974899</t>
  </si>
  <si>
    <t>2023-15-0943231</t>
  </si>
  <si>
    <t>2023-15-0468877</t>
  </si>
  <si>
    <t>东方盛世-辛朝</t>
  </si>
  <si>
    <t>2023-15-0834258</t>
  </si>
  <si>
    <t>2023-10-0821028</t>
  </si>
  <si>
    <t>常山战鸽-王乐乐</t>
  </si>
  <si>
    <t>2023-03-1515007</t>
  </si>
  <si>
    <t>联谊鸽舍-吴召华+王帅兵</t>
  </si>
  <si>
    <t>2023-01-1108966</t>
  </si>
  <si>
    <t>永鑫鸽舍-温振永</t>
  </si>
  <si>
    <t>2023-15-0687898</t>
  </si>
  <si>
    <t>二晓姐赛鸽-晏婷婷</t>
  </si>
  <si>
    <t>2023-03-0854436</t>
  </si>
  <si>
    <t>马莎莎</t>
  </si>
  <si>
    <t>2023-01-1625761</t>
  </si>
  <si>
    <t>李传明</t>
  </si>
  <si>
    <t>2023-12-0695367</t>
  </si>
  <si>
    <t>齐鲁瑞丰-周宝刚+初锐</t>
  </si>
  <si>
    <t>2023-15-0967890</t>
  </si>
  <si>
    <t>郝广岭+薛书路</t>
  </si>
  <si>
    <t>2023-01-1942343</t>
  </si>
  <si>
    <t>2023-15-0210063</t>
  </si>
  <si>
    <t>2023-12-0517432</t>
  </si>
  <si>
    <t>颜发展</t>
  </si>
  <si>
    <t>2023-12-0663117</t>
  </si>
  <si>
    <t>济南王琢</t>
  </si>
  <si>
    <t>2023-15-0086512</t>
  </si>
  <si>
    <t>万福金安鸽苑-王维雪</t>
  </si>
  <si>
    <t>2023-01-0307741</t>
  </si>
  <si>
    <t>2023-15-0563589</t>
  </si>
  <si>
    <t>2023-03-2511644</t>
  </si>
  <si>
    <t>奥龙国际-程贻斌</t>
  </si>
  <si>
    <t>2023-04-0479292</t>
  </si>
  <si>
    <t>2023-03-2522545</t>
  </si>
  <si>
    <t>2023-04-1236742</t>
  </si>
  <si>
    <t>2023-12-0628525</t>
  </si>
  <si>
    <t>久昌赛鸽+北京战腾雷-刘士峰</t>
  </si>
  <si>
    <t>2023-03-1682134</t>
  </si>
  <si>
    <t>2023-10-0000459</t>
  </si>
  <si>
    <t>2023-15-0169410</t>
  </si>
  <si>
    <t>2023-03-1534558</t>
  </si>
  <si>
    <t>翔冠鸽舍-齐书波</t>
  </si>
  <si>
    <t>2023-15-0798670</t>
  </si>
  <si>
    <t>2023-09-0234297</t>
  </si>
  <si>
    <t>2023-03-1245665</t>
  </si>
  <si>
    <t>2023-10-1203956</t>
  </si>
  <si>
    <t>2023-03-1515082</t>
  </si>
  <si>
    <t>连彩赛鸽-王红旗</t>
  </si>
  <si>
    <t>2023-01-0908215</t>
  </si>
  <si>
    <t>2023-15-0728562</t>
  </si>
  <si>
    <t>中原信鸽网-李林</t>
  </si>
  <si>
    <t>2023-01-0049968</t>
  </si>
  <si>
    <t>晓晓制帽-王晓</t>
  </si>
  <si>
    <t>河北晋州</t>
  </si>
  <si>
    <t>2023-03-1553351</t>
  </si>
  <si>
    <t>永贵翔宇鸽业-丁守俭</t>
  </si>
  <si>
    <t>辽宁阜新</t>
  </si>
  <si>
    <t>2023-06-1249125</t>
  </si>
  <si>
    <t>爱之羽-晏军</t>
  </si>
  <si>
    <t>2023-03-0838429</t>
  </si>
  <si>
    <t>郭少清</t>
  </si>
  <si>
    <t>2023-15-0657604</t>
  </si>
  <si>
    <t>2023-15-0210086</t>
  </si>
  <si>
    <t>2023-01-0430007</t>
  </si>
  <si>
    <t>2023-15-1028266</t>
  </si>
  <si>
    <t>闫卫华</t>
  </si>
  <si>
    <t>河南鹿邑</t>
  </si>
  <si>
    <t>2023-16-0287573</t>
  </si>
  <si>
    <t>2023-12-0155529</t>
  </si>
  <si>
    <t>2023-03-0895717</t>
  </si>
  <si>
    <t>2023-15-0210074</t>
  </si>
  <si>
    <t>速归鸽舍-郭民</t>
  </si>
  <si>
    <t>2023-15-0959265</t>
  </si>
  <si>
    <t>四海联呈-安辉+高凡</t>
  </si>
  <si>
    <t>河北雄县</t>
  </si>
  <si>
    <t>2023-03-2742628</t>
  </si>
  <si>
    <t>2023-01-1410112</t>
  </si>
  <si>
    <t>八方二气-双建厂</t>
  </si>
  <si>
    <t>2023-03-0030101</t>
  </si>
  <si>
    <t>卓然鸽舍-张书雷</t>
  </si>
  <si>
    <t>2023-03-2225575</t>
  </si>
  <si>
    <t>2023-03-2607066</t>
  </si>
  <si>
    <t>2023-10-0922273</t>
  </si>
  <si>
    <t>唐播+吴立明</t>
  </si>
  <si>
    <t>2023-15-0743991</t>
  </si>
  <si>
    <t>2023-03-1561060</t>
  </si>
  <si>
    <t>赵洪强</t>
  </si>
  <si>
    <t>2023-15-0795074</t>
  </si>
  <si>
    <t>2023-12-0614904</t>
  </si>
  <si>
    <t>吴桥八一鸽业-祝建军</t>
  </si>
  <si>
    <t>2023-03-1292078</t>
  </si>
  <si>
    <t>2023-03-2274506</t>
  </si>
  <si>
    <t>刘金苍</t>
  </si>
  <si>
    <t>2023-02-0407216</t>
  </si>
  <si>
    <t>张保荣</t>
  </si>
  <si>
    <t>2023-15-0671107</t>
  </si>
  <si>
    <t>2023-04-0612505</t>
  </si>
  <si>
    <t>2023-03-0455535</t>
  </si>
  <si>
    <t>2023-12-0542066</t>
  </si>
  <si>
    <t>2023-16-0453982</t>
  </si>
  <si>
    <t>南通陆培义</t>
  </si>
  <si>
    <t>2023-10-0370792</t>
  </si>
  <si>
    <t>和平使者-杜立申</t>
  </si>
  <si>
    <t>2023-01-0305993</t>
  </si>
  <si>
    <t>于氏兄弟-于建忠</t>
  </si>
  <si>
    <t>2023-15-0566116</t>
  </si>
  <si>
    <t>中国惊天营-江浩</t>
  </si>
  <si>
    <t>2023-26-0420906</t>
  </si>
  <si>
    <t>七星苑-刘少建</t>
  </si>
  <si>
    <t>2023-15-0849761</t>
  </si>
  <si>
    <t>山东好速度鸽粮-殷继强</t>
  </si>
  <si>
    <t>2023-15-0928821</t>
  </si>
  <si>
    <t>2023-15-0641895</t>
  </si>
  <si>
    <t>缘鸽升降设备-唐正亚</t>
  </si>
  <si>
    <t>江苏盐城</t>
  </si>
  <si>
    <t>2023-10-0331854</t>
  </si>
  <si>
    <t>顾伟祥</t>
  </si>
  <si>
    <t>2023-15-0743476</t>
  </si>
  <si>
    <t>2023-03-1516803</t>
  </si>
  <si>
    <t>郑家强</t>
  </si>
  <si>
    <t>2023-10-0804883</t>
  </si>
  <si>
    <t>2023-15-1009135</t>
  </si>
  <si>
    <t>蒋广国</t>
  </si>
  <si>
    <t>2023-03-1912627</t>
  </si>
  <si>
    <t>2023-15-1110070</t>
  </si>
  <si>
    <t>2023-15-1026089</t>
  </si>
  <si>
    <t>西金亮</t>
  </si>
  <si>
    <t>2023-03-1346561</t>
  </si>
  <si>
    <t>龙腾鸽舍-崔云龙+徐金福</t>
  </si>
  <si>
    <t>2023-15-0457862</t>
  </si>
  <si>
    <t>王学正</t>
  </si>
  <si>
    <t>2023-03-0734978</t>
  </si>
  <si>
    <t>2023-15-0086794</t>
  </si>
  <si>
    <t>2023-03-2599169</t>
  </si>
  <si>
    <t>祥羽鸽舍-苗羽</t>
  </si>
  <si>
    <t>陕西宝鸡</t>
  </si>
  <si>
    <t>2023-26-0699440</t>
  </si>
  <si>
    <t>徐海涟</t>
  </si>
  <si>
    <t>江苏淮安</t>
  </si>
  <si>
    <t>2023-09-0324014</t>
  </si>
  <si>
    <t>2023-01-0305995</t>
  </si>
  <si>
    <t>我会飞雷鸣战队-孙海燕</t>
  </si>
  <si>
    <t>2023-03-2200459</t>
  </si>
  <si>
    <t>山西名扬鸽舍-杨石山</t>
  </si>
  <si>
    <t>山西繁峙</t>
  </si>
  <si>
    <t>2023-04-0660140</t>
  </si>
  <si>
    <t>徐靠东+滕国强</t>
  </si>
  <si>
    <t>2023-01-1807590</t>
  </si>
  <si>
    <t>吴文平</t>
  </si>
  <si>
    <t>2023-15-1060456</t>
  </si>
  <si>
    <t>2023-09-0398988</t>
  </si>
  <si>
    <t>屈文</t>
  </si>
  <si>
    <t>2023-15-0238841</t>
  </si>
  <si>
    <t>2023-26-0062177</t>
  </si>
  <si>
    <t>2023-03-1950107</t>
  </si>
  <si>
    <t>2023-03-1568778</t>
  </si>
  <si>
    <t>2023-01-1790278</t>
  </si>
  <si>
    <t>2023-15-0249380</t>
  </si>
  <si>
    <t>2023-15-1167893</t>
  </si>
  <si>
    <t>韩洋洋+兰思军</t>
  </si>
  <si>
    <t>2023-10-0047070</t>
  </si>
  <si>
    <t>建材鸽舍-曾国亮</t>
  </si>
  <si>
    <t>2023-03-1943244</t>
  </si>
  <si>
    <t>2023-15-0118572</t>
  </si>
  <si>
    <t>2023-03-1960797</t>
  </si>
  <si>
    <t>万全区鸽友俱乐部-叶润丹</t>
  </si>
  <si>
    <t>2023-03-2744430</t>
  </si>
  <si>
    <t>2023-01-0632941</t>
  </si>
  <si>
    <t>2023-15-0972887</t>
  </si>
  <si>
    <t>苏景海</t>
  </si>
  <si>
    <t>2023-05-0550388</t>
  </si>
  <si>
    <t>2023-01-0817378</t>
  </si>
  <si>
    <t>2023-16-0867188</t>
  </si>
  <si>
    <t>2023-03-2657793</t>
  </si>
  <si>
    <t>2023-12-0536532</t>
  </si>
  <si>
    <t>金羽佳苑-朱希森</t>
  </si>
  <si>
    <t>2023-03-3175649</t>
  </si>
  <si>
    <t>沈广玉</t>
  </si>
  <si>
    <t>2023-15-0968345</t>
  </si>
  <si>
    <t>秦健一</t>
  </si>
  <si>
    <t>河北黄骅</t>
  </si>
  <si>
    <t>2023-03-1193621</t>
  </si>
  <si>
    <t>李志辉</t>
  </si>
  <si>
    <t>2023-03-2389073</t>
  </si>
  <si>
    <t>东方传奇鸽苑-陶宁</t>
  </si>
  <si>
    <t>2023-15-0608694</t>
  </si>
  <si>
    <t>2023-15-1025415</t>
  </si>
  <si>
    <t>2023-15-1062234</t>
  </si>
  <si>
    <t>2023-15-1168217</t>
  </si>
  <si>
    <t>2023-15-0641391</t>
  </si>
  <si>
    <t>2023-04-1515720</t>
  </si>
  <si>
    <t>2023-01-0633750</t>
  </si>
  <si>
    <t>肖保勇</t>
  </si>
  <si>
    <t>2023-15-0772511</t>
  </si>
  <si>
    <t>尼尔森公棚-董顺友</t>
  </si>
  <si>
    <t>2023-03-0800775</t>
  </si>
  <si>
    <t>2023-09-0319328</t>
  </si>
  <si>
    <t>2023-15-0640384</t>
  </si>
  <si>
    <t>东山再起-刘福东</t>
  </si>
  <si>
    <t>2023-01-0211296</t>
  </si>
  <si>
    <t>达观鸽舍-郝永忠</t>
  </si>
  <si>
    <t>2023-04-1119187</t>
  </si>
  <si>
    <t>詹氏家族-詹建新</t>
  </si>
  <si>
    <t>2023-16-0302987</t>
  </si>
  <si>
    <t>2023-02-0423554</t>
  </si>
  <si>
    <t>2023-01-1947550</t>
  </si>
  <si>
    <t>2023-03-0160027</t>
  </si>
  <si>
    <t>赵玉祥</t>
  </si>
  <si>
    <t>2023-03-2226378</t>
  </si>
  <si>
    <t>2023-19-0353497</t>
  </si>
  <si>
    <t>洛美鸽舍-刘孟强</t>
  </si>
  <si>
    <t>2023-03-2433361</t>
  </si>
  <si>
    <t>王亚辉+罗聪</t>
  </si>
  <si>
    <t>2023-16-0786631</t>
  </si>
  <si>
    <t>济南金鑫鸽业-殷庆金</t>
  </si>
  <si>
    <t>2023-15-0388495</t>
  </si>
  <si>
    <t>赵华腾+赵海宣</t>
  </si>
  <si>
    <t>2023-01-1243688</t>
  </si>
  <si>
    <t>闫乐勇</t>
  </si>
  <si>
    <t>2023-15-0359255</t>
  </si>
  <si>
    <t>乾鑫鸽舍-贾海永+张光洁</t>
  </si>
  <si>
    <t>2023-03-2310712</t>
  </si>
  <si>
    <t>2023-15-1018374</t>
  </si>
  <si>
    <t>2023-15-0085799</t>
  </si>
  <si>
    <t>汪保明</t>
  </si>
  <si>
    <t>2023-16-0225826</t>
  </si>
  <si>
    <t>追风千里-刘燕明</t>
  </si>
  <si>
    <t>2023-01-1039469</t>
  </si>
  <si>
    <t>2023-15-1153846</t>
  </si>
  <si>
    <t>卓翔蓝天-王金峰</t>
  </si>
  <si>
    <t>2023-15-0150338</t>
  </si>
  <si>
    <t>天朗鸽舍-赵俊丰</t>
  </si>
  <si>
    <t>2023-03-2735654</t>
  </si>
  <si>
    <t>鑫阳商贸公司-侯红</t>
  </si>
  <si>
    <t>2023-12-0109961</t>
  </si>
  <si>
    <t>铭浩鸽舍-孙利</t>
  </si>
  <si>
    <t>2023-09-0220045</t>
  </si>
  <si>
    <t>2023-15-0667678</t>
  </si>
  <si>
    <t>2023-15-0008875</t>
  </si>
  <si>
    <t>山西赵同明</t>
  </si>
  <si>
    <t>2023-04-0778738</t>
  </si>
  <si>
    <t>2023-03-2354221</t>
  </si>
  <si>
    <t>2023-03-2008768</t>
  </si>
  <si>
    <t>2023-03-1960795</t>
  </si>
  <si>
    <t>2023-15-1114140</t>
  </si>
  <si>
    <t>润田农业鸽舍-李田玉</t>
  </si>
  <si>
    <t>2023-03-0113545</t>
  </si>
  <si>
    <t>朱子奇+朱天一</t>
  </si>
  <si>
    <t>安徽凤阳</t>
  </si>
  <si>
    <t>2023-19-0213683</t>
  </si>
  <si>
    <t>先锋鸽舍-郭振伟+夏瑞军</t>
  </si>
  <si>
    <t>2023-15-0663096</t>
  </si>
  <si>
    <t>2023-15-0720774</t>
  </si>
  <si>
    <t>2023-15-1098331</t>
  </si>
  <si>
    <t>2023-15-1001821</t>
  </si>
  <si>
    <t>2023-03-3133132</t>
  </si>
  <si>
    <t>于晓林</t>
  </si>
  <si>
    <t>2023-10-0095325</t>
  </si>
  <si>
    <t>2023-15-1024494</t>
  </si>
  <si>
    <t>王文来</t>
  </si>
  <si>
    <t>2023-16-0807184</t>
  </si>
  <si>
    <t>2023-15-0960744</t>
  </si>
  <si>
    <t>张超+刘教硕</t>
  </si>
  <si>
    <t>2023-15-0699683</t>
  </si>
  <si>
    <t>张乐良</t>
  </si>
  <si>
    <t>2023-15-1007378</t>
  </si>
  <si>
    <t>2023-02-0735836</t>
  </si>
  <si>
    <t>2023-12-0096784</t>
  </si>
  <si>
    <t>2023-03-2223248</t>
  </si>
  <si>
    <t>北京溯苑鸽业沈维进+沈维斌</t>
  </si>
  <si>
    <t>2023-01-0970890</t>
  </si>
  <si>
    <t>2023-03-1663636</t>
  </si>
  <si>
    <t>北京瑞锋鸽舍-张瑞东</t>
  </si>
  <si>
    <t>2023-01-2111007</t>
  </si>
  <si>
    <t>2023-12-0648579</t>
  </si>
  <si>
    <t>北方鸽业-梁法旺</t>
  </si>
  <si>
    <t>2023-15-0659366</t>
  </si>
  <si>
    <t>2023-15-1114386</t>
  </si>
  <si>
    <t>极速帅鸽业+孤独求败系陈禄</t>
  </si>
  <si>
    <t>2023-03-2612011</t>
  </si>
  <si>
    <t>2023-03-0092873</t>
  </si>
  <si>
    <t>永强赛鸽-齐会水</t>
  </si>
  <si>
    <t>2023-01-1624108</t>
  </si>
  <si>
    <t>翼腾赛鸽-徐怀志</t>
  </si>
  <si>
    <t>2023-03-1565967</t>
  </si>
  <si>
    <t>胜利鸽舍-翟文忠</t>
  </si>
  <si>
    <t>2023-01-1877544</t>
  </si>
  <si>
    <t>白亮</t>
  </si>
  <si>
    <t>2023-03-1696213</t>
  </si>
  <si>
    <t>传奇鸽舍-程传奇</t>
  </si>
  <si>
    <t>2023-02-0629494</t>
  </si>
  <si>
    <t>飞冠鸽舍4319-刘德宸</t>
  </si>
  <si>
    <t>2023-15-0836560</t>
  </si>
  <si>
    <t>2023-15-0720752</t>
  </si>
  <si>
    <t>2023-03-1717641</t>
  </si>
  <si>
    <t>2023-01-1807599</t>
  </si>
  <si>
    <t>博睿赛鸽-王东</t>
  </si>
  <si>
    <t>2023-15-0602989</t>
  </si>
  <si>
    <t>2023-15-0706877</t>
  </si>
  <si>
    <t>卓越鸽舍-董广超</t>
  </si>
  <si>
    <t>2023-03-1068469</t>
  </si>
  <si>
    <t>2023-03-2714769</t>
  </si>
  <si>
    <t>2023-01-1188028</t>
  </si>
  <si>
    <t>北京明洋梓豪鸽舍-张艳青</t>
  </si>
  <si>
    <t>2023-01-1072563</t>
  </si>
  <si>
    <t>2023-15-0376912</t>
  </si>
  <si>
    <t>2023-01-0973591</t>
  </si>
  <si>
    <t>2023-10-1143727</t>
  </si>
  <si>
    <t>2023-16-0423604</t>
  </si>
  <si>
    <t>文芳鸽舍-张军科</t>
  </si>
  <si>
    <t>2023-03-1658951</t>
  </si>
  <si>
    <t>三号鸽缘-李亚雷</t>
  </si>
  <si>
    <t>2023-16-0387839</t>
  </si>
  <si>
    <t>2023-15-0576862</t>
  </si>
  <si>
    <t>华泰赛鸽-郭洪太</t>
  </si>
  <si>
    <t>2023-01-0278470</t>
  </si>
  <si>
    <t>2023-03-2375584</t>
  </si>
  <si>
    <t>蓝天鸽业-王衍辉</t>
  </si>
  <si>
    <t>2023-15-0259487</t>
  </si>
  <si>
    <t>2023-03-2283529</t>
  </si>
  <si>
    <t>近水家园-崔亚南</t>
  </si>
  <si>
    <t>2023-03-0009544</t>
  </si>
  <si>
    <t>王庆</t>
  </si>
  <si>
    <t>2023-03-3001028</t>
  </si>
  <si>
    <t>井志蒙+张彬</t>
  </si>
  <si>
    <t>2023-15-0748473</t>
  </si>
  <si>
    <t>2023-15-0004144</t>
  </si>
  <si>
    <t>泰山建飞-魏国强</t>
  </si>
  <si>
    <t>2023-15-0838107</t>
  </si>
  <si>
    <t>2023-04-0204787</t>
  </si>
  <si>
    <t>神州加强-于济</t>
  </si>
  <si>
    <t>2023-03-0103394</t>
  </si>
  <si>
    <t>2023-03-2939003</t>
  </si>
  <si>
    <t>2023-03-0283081</t>
  </si>
  <si>
    <t>陈东杰</t>
  </si>
  <si>
    <t>2023-05-0364532</t>
  </si>
  <si>
    <t>贵宾鸽舍-王桂彬</t>
  </si>
  <si>
    <t>2023-15-0658509</t>
  </si>
  <si>
    <t>常山鸽舍-张彦伏</t>
  </si>
  <si>
    <t>2023-03-1690086</t>
  </si>
  <si>
    <t>2023-04-1113815</t>
  </si>
  <si>
    <t>2023-02-0125770</t>
  </si>
  <si>
    <t>2023-15-0825231</t>
  </si>
  <si>
    <t>2023-03-3090603</t>
  </si>
  <si>
    <t>2023-15-1170986</t>
  </si>
  <si>
    <t>Beyond鸽业-王良胜+红运赛鸽-王运生</t>
  </si>
  <si>
    <t>2023-03-2219051</t>
  </si>
  <si>
    <t>2023-15-1009897</t>
  </si>
  <si>
    <t>2023-15-0175811</t>
  </si>
  <si>
    <t>2023-02-0629469</t>
  </si>
  <si>
    <t>郭学发+王清龙</t>
  </si>
  <si>
    <t>2023-15-0317850</t>
  </si>
  <si>
    <t>和平鸽业+王浩</t>
  </si>
  <si>
    <t>2023-04-0290939</t>
  </si>
  <si>
    <t>2023-03-1567884</t>
  </si>
  <si>
    <t>2023-03-1616961</t>
  </si>
  <si>
    <t>2023-15-1027750</t>
  </si>
  <si>
    <t>2023-15-0706875</t>
  </si>
  <si>
    <t>2023-15-0163095</t>
  </si>
  <si>
    <t>2023-16-0331764</t>
  </si>
  <si>
    <t>2023-03-0429907</t>
  </si>
  <si>
    <t>2023-03-0096767</t>
  </si>
  <si>
    <t>2023-15-0919689</t>
  </si>
  <si>
    <t>2023-15-0851024</t>
  </si>
  <si>
    <t>2023-15-0290756</t>
  </si>
  <si>
    <t>2023-15-1007371</t>
  </si>
  <si>
    <t>2023-12-0529989</t>
  </si>
  <si>
    <t>金蝶鸽舍-孙守璞</t>
  </si>
  <si>
    <t>2023-15-0495297</t>
  </si>
  <si>
    <t>京东鸽苑-周伟+刘涛</t>
  </si>
  <si>
    <t>2023-01-0870064</t>
  </si>
  <si>
    <t>2023-03-1567878</t>
  </si>
  <si>
    <t>2023-03-0027389</t>
  </si>
  <si>
    <t>鸽语者-黄本恒</t>
  </si>
  <si>
    <t>山东临邑</t>
  </si>
  <si>
    <t>2023-03-1235249</t>
  </si>
  <si>
    <t>2023-16-0451998</t>
  </si>
  <si>
    <t>天赐赛鸽-柴海波</t>
  </si>
  <si>
    <t>2023-03-2187445</t>
  </si>
  <si>
    <t>2023-15-0849359</t>
  </si>
  <si>
    <t>董铁利</t>
  </si>
  <si>
    <t>2023-03-2359657</t>
  </si>
  <si>
    <t>东岳鸽舍-蒋立桂</t>
  </si>
  <si>
    <t>2023-15-0979208</t>
  </si>
  <si>
    <t>2023-03-2359658</t>
  </si>
  <si>
    <t>2023-03-2055989</t>
  </si>
  <si>
    <t>2023-12-0533395</t>
  </si>
  <si>
    <t>2023-03-2586467</t>
  </si>
  <si>
    <t>2023-15-1114872</t>
  </si>
  <si>
    <t>2023-10-0553909</t>
  </si>
  <si>
    <t>2023-15-0831140</t>
  </si>
  <si>
    <t>2023-15-0942256</t>
  </si>
  <si>
    <t>温华堂</t>
  </si>
  <si>
    <t>2023-03-2281575</t>
  </si>
  <si>
    <t>2023-15-0051525</t>
  </si>
  <si>
    <t>五岳之首-朱秀明</t>
  </si>
  <si>
    <t>2023-15-1168757</t>
  </si>
  <si>
    <t>2023-03-1516840</t>
  </si>
  <si>
    <t>2023-15-0782115</t>
  </si>
  <si>
    <t>2023-01-1638639</t>
  </si>
  <si>
    <t>夏洪涛</t>
  </si>
  <si>
    <t>2023-03-1189076</t>
  </si>
  <si>
    <t>丽健赛鸽-宋国民</t>
  </si>
  <si>
    <t>山东广饶</t>
  </si>
  <si>
    <t>2023-15-0222519</t>
  </si>
  <si>
    <t>2023-03-2217199</t>
  </si>
  <si>
    <t>诺新-谭忠华</t>
  </si>
  <si>
    <t>2023-15-0604925</t>
  </si>
  <si>
    <t>皖北萧城联队-赵雷+陶芹</t>
  </si>
  <si>
    <t>2023-12-0573167</t>
  </si>
  <si>
    <t>2023-10-0953013</t>
  </si>
  <si>
    <t>七米阳光-张峰+苏鹏</t>
  </si>
  <si>
    <t>2023-15-0291813</t>
  </si>
  <si>
    <t>腾达赛鸽-刘华</t>
  </si>
  <si>
    <t>山东曹县</t>
  </si>
  <si>
    <t>2023-15-0269299</t>
  </si>
  <si>
    <t>2023-01-1108959</t>
  </si>
  <si>
    <t>2023-10-0370797</t>
  </si>
  <si>
    <t>2023-15-0671067</t>
  </si>
  <si>
    <t>2023-03-2002389</t>
  </si>
  <si>
    <t>极星鸽舍+丰童</t>
  </si>
  <si>
    <t>2023-01-0089740</t>
  </si>
  <si>
    <t>1973-赵玉民</t>
  </si>
  <si>
    <t>2023-01-0017235</t>
  </si>
  <si>
    <t>静腾鸽苑-王保健</t>
  </si>
  <si>
    <t>2023-03-1319267</t>
  </si>
  <si>
    <t>红花汇-郭树胜</t>
  </si>
  <si>
    <t>2023-15-0454920</t>
  </si>
  <si>
    <t>2023-16-0423133</t>
  </si>
  <si>
    <t>2023-03-2359655</t>
  </si>
  <si>
    <t>金戈铁马-曹红军</t>
  </si>
  <si>
    <t>浙江绍兴</t>
  </si>
  <si>
    <t>2023-11-0420345</t>
  </si>
  <si>
    <t>2023-15-0695057</t>
  </si>
  <si>
    <t>2023-15-0305789</t>
  </si>
  <si>
    <t>2023-15-1000845</t>
  </si>
  <si>
    <t>2023-03-2751460</t>
  </si>
  <si>
    <t>2023-05-0079735</t>
  </si>
  <si>
    <t>2023-15-0163094</t>
  </si>
  <si>
    <t>2023-01-1900775</t>
  </si>
  <si>
    <t>陈明权+朱为忠</t>
  </si>
  <si>
    <t>2023-09-0097415</t>
  </si>
  <si>
    <t>2023-04-0778649</t>
  </si>
  <si>
    <t>2023-01-0834568</t>
  </si>
  <si>
    <t>2023-03-1668803</t>
  </si>
  <si>
    <t>2023-15-0709984</t>
  </si>
  <si>
    <t>梅凡</t>
  </si>
  <si>
    <t>北京东城</t>
  </si>
  <si>
    <t>2023-01-0909997</t>
  </si>
  <si>
    <t>航天鸽舍-张立涛</t>
  </si>
  <si>
    <t>2023-15-0976182</t>
  </si>
  <si>
    <t>泰山华翔-禹纪方+杨保华</t>
  </si>
  <si>
    <t>2023-15-0843291</t>
  </si>
  <si>
    <t>王海涛</t>
  </si>
  <si>
    <t>2023-15-0157884</t>
  </si>
  <si>
    <t>长江七号-边江+闫新海</t>
  </si>
  <si>
    <t>2023-15-0547107</t>
  </si>
  <si>
    <t>刘玉波</t>
  </si>
  <si>
    <t>河北安国</t>
  </si>
  <si>
    <t>2023-03-2598582</t>
  </si>
  <si>
    <t>颜建军</t>
  </si>
  <si>
    <t>2023-15-0305008</t>
  </si>
  <si>
    <t>吴跃庆</t>
  </si>
  <si>
    <t>2023-15-0658152</t>
  </si>
  <si>
    <t>南通小玲房产-杨志</t>
  </si>
  <si>
    <t>2023-10-0372752</t>
  </si>
  <si>
    <t>2023-04-0917091</t>
  </si>
  <si>
    <t>2023-01-2054588</t>
  </si>
  <si>
    <t>羽航鸽舍-吴爱军</t>
  </si>
  <si>
    <t>2023-03-2040088</t>
  </si>
  <si>
    <t>2023-04-0360122</t>
  </si>
  <si>
    <t>刘建伟</t>
  </si>
  <si>
    <t>2023-01-0625605</t>
  </si>
  <si>
    <t>鑫艺鸽舍-张吉宁</t>
  </si>
  <si>
    <t>2023-15-0923644</t>
  </si>
  <si>
    <t>2023-01-1801998</t>
  </si>
  <si>
    <t>2023-03-1354189</t>
  </si>
  <si>
    <t>2023-03-2818962</t>
  </si>
  <si>
    <t>2023-03-2009418</t>
  </si>
  <si>
    <t>王少华+王冬+颜永超</t>
  </si>
  <si>
    <t>2023-03-2336470</t>
  </si>
  <si>
    <t>2023-03-2040091</t>
  </si>
  <si>
    <t>2023-10-0587770</t>
  </si>
  <si>
    <t>宋继昌</t>
  </si>
  <si>
    <t>2023-15-0374329</t>
  </si>
  <si>
    <t>2023-10-0739275</t>
  </si>
  <si>
    <t>2023-05-0455312</t>
  </si>
  <si>
    <t>王剑冬</t>
  </si>
  <si>
    <t>2023-04-0456532</t>
  </si>
  <si>
    <t>2023-04-0939701</t>
  </si>
  <si>
    <t>2023-15-0329898</t>
  </si>
  <si>
    <t>2023-03-1950658</t>
  </si>
  <si>
    <t>2023-15-0702767</t>
  </si>
  <si>
    <t>2023-01-0528879</t>
  </si>
  <si>
    <t>2023-03-0068855</t>
  </si>
  <si>
    <t>2023-15-0276653</t>
  </si>
  <si>
    <t>秦生喜</t>
  </si>
  <si>
    <t>2023-16-0076036</t>
  </si>
  <si>
    <t>2023-02-0125732</t>
  </si>
  <si>
    <t>2023-15-0575478</t>
  </si>
  <si>
    <t>2023-03-0090969</t>
  </si>
  <si>
    <t>2023-12-0663113</t>
  </si>
  <si>
    <t>开拓传奇鸽舍-于怀强</t>
  </si>
  <si>
    <t>2023-03-2000941</t>
  </si>
  <si>
    <t>北京双宝鸽舍-黄荣双</t>
  </si>
  <si>
    <t>2023-15-0209992</t>
  </si>
  <si>
    <t>2023-15-1091651</t>
  </si>
  <si>
    <t>2023-16-0880274</t>
  </si>
  <si>
    <t>宏翔鸽舍-马厚全</t>
  </si>
  <si>
    <t>山东郓城</t>
  </si>
  <si>
    <t>2023-15-0271539</t>
  </si>
  <si>
    <t>2023-04-0204788</t>
  </si>
  <si>
    <t>2023-16-0423159</t>
  </si>
  <si>
    <t>2023-15-0794556</t>
  </si>
  <si>
    <t>2023-03-0072283</t>
  </si>
  <si>
    <t>2023-12-0516668</t>
  </si>
  <si>
    <t>纪胜英</t>
  </si>
  <si>
    <t>2023-15-0708039</t>
  </si>
  <si>
    <t>门一鸽舍-闫江坤</t>
  </si>
  <si>
    <t>2023-03-2266599</t>
  </si>
  <si>
    <t>王华</t>
  </si>
  <si>
    <t>2023-10-0342120</t>
  </si>
  <si>
    <t>王道鸽舍-史海育</t>
  </si>
  <si>
    <t>2023-01-0516492</t>
  </si>
  <si>
    <t>王连锁</t>
  </si>
  <si>
    <t>2023-02-0373442</t>
  </si>
  <si>
    <t>翱翔蓝天-郝红军</t>
  </si>
  <si>
    <t>2023-03-2207580</t>
  </si>
  <si>
    <t>天翔鸟-刘杰</t>
  </si>
  <si>
    <t>2023-03-2307284</t>
  </si>
  <si>
    <t>隆鑫冷藏-李志勇</t>
  </si>
  <si>
    <t>2023-15-1106990</t>
  </si>
  <si>
    <t>2023-02-0040409</t>
  </si>
  <si>
    <t>李志强+赵文豪</t>
  </si>
  <si>
    <t>2023-15-0758220</t>
  </si>
  <si>
    <t>辛浩祥-赵立云</t>
  </si>
  <si>
    <t>2023-03-2767064</t>
  </si>
  <si>
    <t>2023-03-3150493</t>
  </si>
  <si>
    <t>邢宝新</t>
  </si>
  <si>
    <t>2023-15-0266126</t>
  </si>
  <si>
    <t>2023-01-1817042</t>
  </si>
  <si>
    <t>冀飞宁翔-宋东卫</t>
  </si>
  <si>
    <t>河北宁晋</t>
  </si>
  <si>
    <t>2023-03-0788189</t>
  </si>
  <si>
    <t>2023-16-0423165</t>
  </si>
  <si>
    <t>勇峰鸽业刘勇+韩振华</t>
  </si>
  <si>
    <t>2023-03-2659953</t>
  </si>
  <si>
    <t>2023-15-0796684</t>
  </si>
  <si>
    <t>2023-15-0495308</t>
  </si>
  <si>
    <t>2023-03-1944679</t>
  </si>
  <si>
    <t>2023-09-0319330</t>
  </si>
  <si>
    <t>张鲁民族俱乐部-郭强</t>
  </si>
  <si>
    <t>2023-15-0665039</t>
  </si>
  <si>
    <t>2023-01-0867432</t>
  </si>
  <si>
    <t>2023-15-0155898</t>
  </si>
  <si>
    <t>2023-09-0243177</t>
  </si>
  <si>
    <t>鑫磊鸽舍-李磊</t>
  </si>
  <si>
    <t>2023-03-1713911</t>
  </si>
  <si>
    <t>华健鸽棚-高健+邓全乐</t>
  </si>
  <si>
    <t>2023-02-0728043</t>
  </si>
  <si>
    <t>2023-03-2359650</t>
  </si>
  <si>
    <t>2023-17-0081239</t>
  </si>
  <si>
    <t>2023-16-0100803</t>
  </si>
  <si>
    <t>田园鸽舍-田国应</t>
  </si>
  <si>
    <t>2023-01-0995463</t>
  </si>
  <si>
    <t>2023-03-0259671</t>
  </si>
  <si>
    <t>2023-01-0089736</t>
  </si>
  <si>
    <t>2023-10-0747799</t>
  </si>
  <si>
    <t>2023-15-0878222</t>
  </si>
  <si>
    <t>苏延峰</t>
  </si>
  <si>
    <t>2023-15-0539920</t>
  </si>
  <si>
    <t>春秋集团-牟泉宇</t>
  </si>
  <si>
    <t>2023-15-0098935</t>
  </si>
  <si>
    <t>冯建明</t>
  </si>
  <si>
    <t>2023-03-1459162</t>
  </si>
  <si>
    <t>2023-03-0103485</t>
  </si>
  <si>
    <t>2023-01-0020693</t>
  </si>
  <si>
    <t>2023-15-1009139</t>
  </si>
  <si>
    <t>2023-03-2439635</t>
  </si>
  <si>
    <t>刘志朋</t>
  </si>
  <si>
    <t>2023-03-1989578</t>
  </si>
  <si>
    <t>柳晨昊</t>
  </si>
  <si>
    <t>2023-15-0318935</t>
  </si>
  <si>
    <t>2023-04-0880087</t>
  </si>
  <si>
    <t>2023-03-2128171</t>
  </si>
  <si>
    <t>2023-15-0836654</t>
  </si>
  <si>
    <t>2023-03-3090607</t>
  </si>
  <si>
    <t>正波鸽苑-吴正波</t>
  </si>
  <si>
    <t>2023-12-0596857</t>
  </si>
  <si>
    <t>2023-01-0846876</t>
  </si>
  <si>
    <t>2023-15-0643331</t>
  </si>
  <si>
    <t>富贵荣华-付聪</t>
  </si>
  <si>
    <t>2023-16-0877621</t>
  </si>
  <si>
    <t>2023-09-0118324</t>
  </si>
  <si>
    <t>2023-15-0238868</t>
  </si>
  <si>
    <t>2023-09-0294854</t>
  </si>
  <si>
    <t>2023-15-0315333</t>
  </si>
  <si>
    <t>2023-12-0295832</t>
  </si>
  <si>
    <t>新华鸽舍-赵华</t>
  </si>
  <si>
    <t>2023-15-0836989</t>
  </si>
  <si>
    <t>2023-30-0400808</t>
  </si>
  <si>
    <t>2023-15-0726379</t>
  </si>
  <si>
    <t>冲豪鸽业-张孝亮</t>
  </si>
  <si>
    <t>2023-01-1709847</t>
  </si>
  <si>
    <t>建翔鸽舍-尹建</t>
  </si>
  <si>
    <t>河北青县</t>
  </si>
  <si>
    <t>2023-03-1000909</t>
  </si>
  <si>
    <t>羽林军国际铭鸽-施强</t>
  </si>
  <si>
    <t>2023-15-1049173</t>
  </si>
  <si>
    <t>2023-09-0094494</t>
  </si>
  <si>
    <t>2023-10-1080721</t>
  </si>
  <si>
    <t>姚志强</t>
  </si>
  <si>
    <t>2023-15-0879875</t>
  </si>
  <si>
    <t>2023-03-0069936</t>
  </si>
  <si>
    <t>东强联盟-路强</t>
  </si>
  <si>
    <t>2023-10-0843393</t>
  </si>
  <si>
    <t>2023-16-0583867</t>
  </si>
  <si>
    <t>张岳华</t>
  </si>
  <si>
    <t>2023-01-1296199</t>
  </si>
  <si>
    <t>肃宁越翔赛鸽俱乐部-李丽群</t>
  </si>
  <si>
    <t>河北肃宁</t>
  </si>
  <si>
    <t>2023-03-2848798</t>
  </si>
  <si>
    <t>2023-15-1117718</t>
  </si>
  <si>
    <t>2023-01-0211193</t>
  </si>
  <si>
    <t>北京新华鸽业-范新华</t>
  </si>
  <si>
    <t>2023-03-2452197</t>
  </si>
  <si>
    <t>2023-15-0159999</t>
  </si>
  <si>
    <t>2023-15-0390503</t>
  </si>
  <si>
    <t>2023-15-0655068</t>
  </si>
  <si>
    <t>2023-12-0585373</t>
  </si>
  <si>
    <t>金羽联盟-张宇</t>
  </si>
  <si>
    <t>2023-01-1687254</t>
  </si>
  <si>
    <t>金佰鸽业-周训国</t>
  </si>
  <si>
    <t>2023-15-0081833</t>
  </si>
  <si>
    <t>2023-10-0769988</t>
  </si>
  <si>
    <t>翼博雲天-张泽卫</t>
  </si>
  <si>
    <t>2023-03-0175458</t>
  </si>
  <si>
    <t>2023-19-0212824</t>
  </si>
  <si>
    <t>宋艾滨</t>
  </si>
  <si>
    <t>2023-03-0755170</t>
  </si>
  <si>
    <t>杨达响</t>
  </si>
  <si>
    <t>2023-01-1843225</t>
  </si>
  <si>
    <t>丰泽鸽舍-李刚</t>
  </si>
  <si>
    <t>2023-15-0373567</t>
  </si>
  <si>
    <t>2023-03-0026828</t>
  </si>
  <si>
    <t>2023-01-1438915</t>
  </si>
  <si>
    <t>2023-10-0006744</t>
  </si>
  <si>
    <t>2023-15-0085780</t>
  </si>
  <si>
    <t>铭合鸽舍-史铭合</t>
  </si>
  <si>
    <t>2023-02-0036008</t>
  </si>
  <si>
    <t>鹏翔赛鸽-颜世敏</t>
  </si>
  <si>
    <t>2023-03-2431666</t>
  </si>
  <si>
    <t>得利鸽舍-李绪振</t>
  </si>
  <si>
    <t>2023-15-0834921</t>
  </si>
  <si>
    <t>2023-15-0081837</t>
  </si>
  <si>
    <t>2023-15-0831162</t>
  </si>
  <si>
    <t>2023-15-0695770</t>
  </si>
  <si>
    <t>2023-15-1116196</t>
  </si>
  <si>
    <t>2023-09-0007743</t>
  </si>
  <si>
    <t>天缘赛鸽-赵荣昌</t>
  </si>
  <si>
    <t>2023-15-0673643</t>
  </si>
  <si>
    <t>2023-03-0069196</t>
  </si>
  <si>
    <t>2023-02-0727791</t>
  </si>
  <si>
    <t>2023-03-2659428</t>
  </si>
  <si>
    <t>2023-15-0352870</t>
  </si>
  <si>
    <t>2023-10-0833915</t>
  </si>
  <si>
    <t>2023-03-0085045</t>
  </si>
  <si>
    <t>2023-03-2225667</t>
  </si>
  <si>
    <t>2023-30-0305788</t>
  </si>
  <si>
    <t>龙宁苗木鸽业-王召海+刘先华</t>
  </si>
  <si>
    <t>2023-15-0243269</t>
  </si>
  <si>
    <t>盛世强龙-熊景秋</t>
  </si>
  <si>
    <t>安徽蒙城</t>
  </si>
  <si>
    <t>2023-12-0106513</t>
  </si>
  <si>
    <t>2023-15-0338679</t>
  </si>
  <si>
    <t>天佑超强-王星</t>
  </si>
  <si>
    <t>2023-03-1319416</t>
  </si>
  <si>
    <t>刘杰</t>
  </si>
  <si>
    <t>2023-03-1456734</t>
  </si>
  <si>
    <t>2023-15-0276818</t>
  </si>
  <si>
    <t>五六鸽舍-张杰</t>
  </si>
  <si>
    <t>2023-10-0368128</t>
  </si>
  <si>
    <t>上海爱翔鸽舍-潘国伟</t>
  </si>
  <si>
    <t>2023-09-0268382</t>
  </si>
  <si>
    <t>2023-12-0261905</t>
  </si>
  <si>
    <t>2023-12-0187197</t>
  </si>
  <si>
    <t>2023-01-0463827</t>
  </si>
  <si>
    <t>2023-03-0187600</t>
  </si>
  <si>
    <t>2023-15-0171447</t>
  </si>
  <si>
    <t>2023-15-0373885</t>
  </si>
  <si>
    <t>2023-01-1076536</t>
  </si>
  <si>
    <t>2023-15-0210160</t>
  </si>
  <si>
    <t>2023-12-0664917</t>
  </si>
  <si>
    <t>2023-03-2366159</t>
  </si>
  <si>
    <t>2023-15-0689566</t>
  </si>
  <si>
    <t>陈启良</t>
  </si>
  <si>
    <t>2023-15-0003938</t>
  </si>
  <si>
    <t>2023-03-2379263</t>
  </si>
  <si>
    <t>2023-03-0169789</t>
  </si>
  <si>
    <t>小梁鸽舍-白艳梁</t>
  </si>
  <si>
    <t>2023-04-1491137</t>
  </si>
  <si>
    <t>吉祥正明-陈青</t>
  </si>
  <si>
    <t>河北蠡县</t>
  </si>
  <si>
    <t>2023-03-2627728</t>
  </si>
  <si>
    <t>2023-03-1345930</t>
  </si>
  <si>
    <t>2023-15-0199716</t>
  </si>
  <si>
    <t>2023-04-0222734</t>
  </si>
  <si>
    <t>2023-10-0810185</t>
  </si>
  <si>
    <t>2023-15-0782146</t>
  </si>
  <si>
    <t>2023-01-1898167</t>
  </si>
  <si>
    <t>2023-16-0419520</t>
  </si>
  <si>
    <t>小于鸽舍-于杰增+李伟</t>
  </si>
  <si>
    <t>2023-03-0096694</t>
  </si>
  <si>
    <t>2023-22-2629338</t>
  </si>
  <si>
    <t>2023-15-0085376</t>
  </si>
  <si>
    <t>2023-03-1715580</t>
  </si>
  <si>
    <t>2023-03-1258197</t>
  </si>
  <si>
    <t>2023-16-0416484</t>
  </si>
  <si>
    <t>2023-03-0157732</t>
  </si>
  <si>
    <t>天利鸽舍-赵静海</t>
  </si>
  <si>
    <t>2023-15-0336686</t>
  </si>
  <si>
    <t>郄泳辉</t>
  </si>
  <si>
    <t>2023-09-0177119</t>
  </si>
  <si>
    <t>蒋树林</t>
  </si>
  <si>
    <t>2023-03-2865776</t>
  </si>
  <si>
    <t>2023-15-1114845</t>
  </si>
  <si>
    <t>张宝城</t>
  </si>
  <si>
    <t>山东滕州</t>
  </si>
  <si>
    <t>2023-15-0142214</t>
  </si>
  <si>
    <t>2023-03-2133066</t>
  </si>
  <si>
    <t>2023-03-0144528</t>
  </si>
  <si>
    <t>亮剑中天-陈云龙</t>
  </si>
  <si>
    <t>2023-09-0339629</t>
  </si>
  <si>
    <t>2023-12-0565390</t>
  </si>
  <si>
    <t>润河鸽舍-赵孝良</t>
  </si>
  <si>
    <t>2023-03-0560099</t>
  </si>
  <si>
    <t>2023-03-1989157</t>
  </si>
  <si>
    <t>2023-15-0085788</t>
  </si>
  <si>
    <t>2023-12-0518262</t>
  </si>
  <si>
    <t>德翔鸽业-李建桩</t>
  </si>
  <si>
    <t>2023-01-0230313</t>
  </si>
  <si>
    <t>2023-15-0086457</t>
  </si>
  <si>
    <t>钱刚</t>
  </si>
  <si>
    <t>2023-01-2020801</t>
  </si>
  <si>
    <t>孙启伟</t>
  </si>
  <si>
    <t>2023-15-0843797</t>
  </si>
  <si>
    <t>2023-15-0210061</t>
  </si>
  <si>
    <t>东方安宁-戴冠保</t>
  </si>
  <si>
    <t>2023-12-0153683</t>
  </si>
  <si>
    <t>锆石168-马俊</t>
  </si>
  <si>
    <t>江苏吴江</t>
  </si>
  <si>
    <t>2023-10-0038914</t>
  </si>
  <si>
    <t>2023-03-0098282</t>
  </si>
  <si>
    <t>2023-15-0844673</t>
  </si>
  <si>
    <t>2023-03-0895935</t>
  </si>
  <si>
    <t>2023-15-1166561</t>
  </si>
  <si>
    <t>2023-15-0398564</t>
  </si>
  <si>
    <t>2023-10-0037662</t>
  </si>
  <si>
    <t>风与千翔-冯谦</t>
  </si>
  <si>
    <t>2023-10-0805446</t>
  </si>
  <si>
    <t>宏翔蓝天-鞠江宏</t>
  </si>
  <si>
    <t>2023-15-0149068</t>
  </si>
  <si>
    <t>2023-16-0877627</t>
  </si>
  <si>
    <t>2023-15-0259406</t>
  </si>
  <si>
    <t>宋彦飞</t>
  </si>
  <si>
    <t>宁夏银川</t>
  </si>
  <si>
    <t>2023-12-0346853</t>
  </si>
  <si>
    <t>幸运鸽舍-刘金虎+刘建华</t>
  </si>
  <si>
    <t>2023-10-0938238</t>
  </si>
  <si>
    <t>2023-15-1158688</t>
  </si>
  <si>
    <t>中国友军鸽舍-乐友军</t>
  </si>
  <si>
    <t>2023-10-0876734</t>
  </si>
  <si>
    <t>2023-15-0668496</t>
  </si>
  <si>
    <t>2023-16-0898066</t>
  </si>
  <si>
    <t>2023-16-0100550</t>
  </si>
  <si>
    <t>昊天鸽舍-史延华</t>
  </si>
  <si>
    <t>2023-15-0958186</t>
  </si>
  <si>
    <t>鹏飞鸽舍-刘峰</t>
  </si>
  <si>
    <t>2023-02-0542409</t>
  </si>
  <si>
    <t>蓝亭鸽舍-孙承洋</t>
  </si>
  <si>
    <t>2023-15-1012108</t>
  </si>
  <si>
    <t>2023-10-0291459</t>
  </si>
  <si>
    <t>2023-10-0558505</t>
  </si>
  <si>
    <t>2023-15-0084998</t>
  </si>
  <si>
    <t>2023-01-0061087</t>
  </si>
  <si>
    <t>金钟鸽业-乔金钟</t>
  </si>
  <si>
    <t>2023-15-0970935</t>
  </si>
  <si>
    <t>飞翔鸽舍-时磊</t>
  </si>
  <si>
    <t>2023-15-1099636</t>
  </si>
  <si>
    <t>2023-03-2388683</t>
  </si>
  <si>
    <t>2023-12-0109839</t>
  </si>
  <si>
    <t>贝塔鸽舍-陈锴</t>
  </si>
  <si>
    <t>2023-02-0501246</t>
  </si>
  <si>
    <t>河北门掌贵-马红强</t>
  </si>
  <si>
    <t>2023-03-1912550</t>
  </si>
  <si>
    <t>2023-15-0326033</t>
  </si>
  <si>
    <t>2023-12-0529987</t>
  </si>
  <si>
    <t>梁军</t>
  </si>
  <si>
    <t>2023-16-0155609</t>
  </si>
  <si>
    <t>2023-12-0317960</t>
  </si>
  <si>
    <t>争霸鸽园飞行战队-马继承</t>
  </si>
  <si>
    <t>2023-16-0612359</t>
  </si>
  <si>
    <t>2023-15-0862554</t>
  </si>
  <si>
    <t>2023-16-0302967</t>
  </si>
  <si>
    <t>石板白条</t>
  </si>
  <si>
    <t>2023-15-0852682</t>
  </si>
  <si>
    <t>2023-15-0722678</t>
  </si>
  <si>
    <t>飚速蓝天-桑继柯</t>
  </si>
  <si>
    <t>2023-15-0027814</t>
  </si>
  <si>
    <t>2023-15-0961772</t>
  </si>
  <si>
    <t>王洪超</t>
  </si>
  <si>
    <t>2023-03-0101571</t>
  </si>
  <si>
    <t>2023-15-0086511</t>
  </si>
  <si>
    <t>娄山波</t>
  </si>
  <si>
    <t>2023-03-3161082</t>
  </si>
  <si>
    <t>塞外铁鹰-张力铁</t>
  </si>
  <si>
    <t>2023-03-3024029</t>
  </si>
  <si>
    <t>2023-12-0289558</t>
  </si>
  <si>
    <t>北霸天鸽业-张风刚</t>
  </si>
  <si>
    <t>2023-15-1025256</t>
  </si>
  <si>
    <t>贺军</t>
  </si>
  <si>
    <t>2023-04-0666061</t>
  </si>
  <si>
    <t>2023-03-1119098</t>
  </si>
  <si>
    <t>壹品国际+汤利民+丁文强</t>
  </si>
  <si>
    <t>2023-09-0269680</t>
  </si>
  <si>
    <t>2023-15-0008900</t>
  </si>
  <si>
    <t>2023-04-1118394</t>
  </si>
  <si>
    <t>2023-03-1897855</t>
  </si>
  <si>
    <t>2023-09-0243189</t>
  </si>
  <si>
    <t>2023-15-0834950</t>
  </si>
  <si>
    <t>2023-03-1245367</t>
  </si>
  <si>
    <t>宋向前</t>
  </si>
  <si>
    <t>2023-15-0005930</t>
  </si>
  <si>
    <t>2023-10-0926353</t>
  </si>
  <si>
    <t>郁红兵</t>
  </si>
  <si>
    <t>2023-10-0336970</t>
  </si>
  <si>
    <t>2023-12-0004627</t>
  </si>
  <si>
    <t>博程赛鸽-田占春</t>
  </si>
  <si>
    <t>2023-03-2105469</t>
  </si>
  <si>
    <t>2023-15-0219301</t>
  </si>
  <si>
    <t>2023-12-0109812</t>
  </si>
  <si>
    <t>2023-12-0653885</t>
  </si>
  <si>
    <t>敏乐鸽舍-陈强</t>
  </si>
  <si>
    <t>2023-03-2615967</t>
  </si>
  <si>
    <t>2023-01-0891942</t>
  </si>
  <si>
    <t>2023-15-0960830</t>
  </si>
  <si>
    <t>舜翔鸽苑-杨曰进</t>
  </si>
  <si>
    <t>2023-15-0005921</t>
  </si>
  <si>
    <t>2023-03-1960144</t>
  </si>
  <si>
    <t>2023-02-0407218</t>
  </si>
  <si>
    <t>辉煌赛鸽俱乐部-刘洪桥</t>
  </si>
  <si>
    <t>2023-03-0082228</t>
  </si>
  <si>
    <t>2023-10-0747671</t>
  </si>
  <si>
    <t>阿布杜黑力力</t>
  </si>
  <si>
    <t>新疆喀什</t>
  </si>
  <si>
    <t>2023-30-0895077</t>
  </si>
  <si>
    <t>刘晋</t>
  </si>
  <si>
    <t>2023-02-0046379</t>
  </si>
  <si>
    <t>赵安阳</t>
  </si>
  <si>
    <t>2023-16-0173075</t>
  </si>
  <si>
    <t>鸿运赛鸽-金超</t>
  </si>
  <si>
    <t>江苏连云港</t>
  </si>
  <si>
    <t>2023-10-1131753</t>
  </si>
  <si>
    <t>2023-03-2375593</t>
  </si>
  <si>
    <t>2023-15-0927239</t>
  </si>
  <si>
    <t>平和鸽舍-欧一平</t>
  </si>
  <si>
    <t>2023-15-0318804</t>
  </si>
  <si>
    <t>胡学超</t>
  </si>
  <si>
    <t>2023-10-0936767</t>
  </si>
  <si>
    <t>天津笨鸟-回力</t>
  </si>
  <si>
    <t>2023-02-0606391</t>
  </si>
  <si>
    <t>争霸鸽园飞行战队-黄玉堂</t>
  </si>
  <si>
    <t>2023-16-0331972</t>
  </si>
  <si>
    <t>2023-03-1288530</t>
  </si>
  <si>
    <t>2023-03-0103481</t>
  </si>
  <si>
    <t>创辉鸽舍-贺国辉</t>
  </si>
  <si>
    <t>2023-01-0443022</t>
  </si>
  <si>
    <t>2023-03-2714772</t>
  </si>
  <si>
    <t>2023-03-2714770</t>
  </si>
  <si>
    <t>2023-03-0087830</t>
  </si>
  <si>
    <t>2023-15-0468850</t>
  </si>
  <si>
    <t>飞翔的鸽子-梅巍</t>
  </si>
  <si>
    <t>2023-09-0232177</t>
  </si>
  <si>
    <t>2023-01-0211287</t>
  </si>
  <si>
    <t>2023-15-0290951</t>
  </si>
  <si>
    <t>2023-10-0558376</t>
  </si>
  <si>
    <t>2023-03-1717332</t>
  </si>
  <si>
    <t>2023-15-0836623</t>
  </si>
  <si>
    <t>2023-15-0762497</t>
  </si>
  <si>
    <t>2023-04-0549680</t>
  </si>
  <si>
    <t>2023-15-0848991</t>
  </si>
  <si>
    <t>2023-15-0960151</t>
  </si>
  <si>
    <t>鸽师良友+崔连合</t>
  </si>
  <si>
    <t>2023-15-1154250</t>
  </si>
  <si>
    <t>2023-03-3090688</t>
  </si>
  <si>
    <t>东环赛鸽-张勇</t>
  </si>
  <si>
    <t>2023-15-0319077</t>
  </si>
  <si>
    <t>玉凤鸽舍-李玉凤</t>
  </si>
  <si>
    <t>2023-16-0210522</t>
  </si>
  <si>
    <t>新疆军威公棚-刘永军</t>
  </si>
  <si>
    <t>新疆乌鲁木齐</t>
  </si>
  <si>
    <t>2023-30-1000152</t>
  </si>
  <si>
    <t>2023-04-0963828</t>
  </si>
  <si>
    <t>天韵俱乐部-高峰</t>
  </si>
  <si>
    <t>2023-10-1207967</t>
  </si>
  <si>
    <t>鑫鑫鸽舍-李东鑫</t>
  </si>
  <si>
    <t>2023-01-0437956</t>
  </si>
  <si>
    <t>2023-03-0456970</t>
  </si>
  <si>
    <t>2023-05-0478098</t>
  </si>
  <si>
    <t>2023-03-1689793</t>
  </si>
  <si>
    <t>江苏好还来-刘冲+孙伟</t>
  </si>
  <si>
    <t>江苏贾汪</t>
  </si>
  <si>
    <t>2023-10-0732096</t>
  </si>
  <si>
    <t>2023-15-0623117</t>
  </si>
  <si>
    <t>秦治彪</t>
  </si>
  <si>
    <t>2023-04-1124583</t>
  </si>
  <si>
    <t>风云赛鸽俱乐部-许三辉</t>
  </si>
  <si>
    <t>2023-03-2865093</t>
  </si>
  <si>
    <t>2023-03-2313531</t>
  </si>
  <si>
    <t>震鹏鸽业-马千鹏</t>
  </si>
  <si>
    <t>2023-03-2392815</t>
  </si>
  <si>
    <t>2023-15-0849108</t>
  </si>
  <si>
    <t>2023-15-0169937</t>
  </si>
  <si>
    <t>2023-10-0739592</t>
  </si>
  <si>
    <t>2023-02-0789686</t>
  </si>
  <si>
    <t>伟业寄养团队-刘建伟</t>
  </si>
  <si>
    <t>辽宁沈阳</t>
  </si>
  <si>
    <t>2023-06-0578557</t>
  </si>
  <si>
    <t>成吉鸽舍-王东</t>
  </si>
  <si>
    <t>2023-16-0446997</t>
  </si>
  <si>
    <t>2023-03-1989135</t>
  </si>
  <si>
    <t>2023-01-1444194</t>
  </si>
  <si>
    <t>2023-03-0043337</t>
  </si>
  <si>
    <t>2023-03-2125878</t>
  </si>
  <si>
    <t>大亮机械白雪亮+刘哲</t>
  </si>
  <si>
    <t>2023-03-1530078</t>
  </si>
  <si>
    <t>2023-16-0007553</t>
  </si>
  <si>
    <t>天基正方-齐书江+王鸿秉</t>
  </si>
  <si>
    <t>2023-04-0889041</t>
  </si>
  <si>
    <t>2023-03-3055027</t>
  </si>
  <si>
    <t>2023-12-0649023</t>
  </si>
  <si>
    <t>2023-15-0340740</t>
  </si>
  <si>
    <t>2023-16-0303994</t>
  </si>
  <si>
    <t>广顺攀峰-何春峰</t>
  </si>
  <si>
    <t>2023-01-0989934</t>
  </si>
  <si>
    <t>战将团队-李福田+杨宜强</t>
  </si>
  <si>
    <t>2023-02-0554131</t>
  </si>
  <si>
    <t>凯旋鸽舍-张维海</t>
  </si>
  <si>
    <t>2023-15-0719113</t>
  </si>
  <si>
    <t>太原翱翔鸽苑-李继武</t>
  </si>
  <si>
    <t>2023-04-0081444</t>
  </si>
  <si>
    <t>2023-15-0658623</t>
  </si>
  <si>
    <t>2023-01-1638674</t>
  </si>
  <si>
    <t>2023-15-0671359</t>
  </si>
  <si>
    <t>胜旭飞冠-陈光辉</t>
  </si>
  <si>
    <t>2023-16-0303001</t>
  </si>
  <si>
    <t>魏爱庆</t>
  </si>
  <si>
    <t>2023-15-0175436</t>
  </si>
  <si>
    <t>2023-12-0642236</t>
  </si>
  <si>
    <t>2023-15-1133852</t>
  </si>
  <si>
    <t>2023-01-1391139</t>
  </si>
  <si>
    <t>2023-01-0908269</t>
  </si>
  <si>
    <t>2023-03-0895626</t>
  </si>
  <si>
    <t>2023-03-1663637</t>
  </si>
  <si>
    <t>周同辉</t>
  </si>
  <si>
    <t>山东齐河</t>
  </si>
  <si>
    <t>2023-15-0754186</t>
  </si>
  <si>
    <t>2023-01-0444258</t>
  </si>
  <si>
    <t>2023-03-2429665</t>
  </si>
  <si>
    <t>2023-01-2054592</t>
  </si>
  <si>
    <t>超翼赛鸽-张梦超</t>
  </si>
  <si>
    <t>2023-03-2387784</t>
  </si>
  <si>
    <t>2023-15-0305761</t>
  </si>
  <si>
    <t>2023-04-1133373</t>
  </si>
  <si>
    <t>2023-15-0852677</t>
  </si>
  <si>
    <t>高翔鸽苑-马秀珍</t>
  </si>
  <si>
    <t>2023-15-0340033</t>
  </si>
  <si>
    <t>天利赛鸽-张从尧</t>
  </si>
  <si>
    <t>2023-03-1983481</t>
  </si>
  <si>
    <t>2023-15-0155806</t>
  </si>
  <si>
    <t>2023-10-0732799</t>
  </si>
  <si>
    <t>2023-04-0243223</t>
  </si>
  <si>
    <t>泉城鸽社-魏丙荣</t>
  </si>
  <si>
    <t>2023-15-0315986</t>
  </si>
  <si>
    <t>2023-12-0543245</t>
  </si>
  <si>
    <t>盛鑫鸽苑-黄自刚</t>
  </si>
  <si>
    <t>2023-01-0209883</t>
  </si>
  <si>
    <t>2023-03-1515097</t>
  </si>
  <si>
    <t>开心鸽舍-张淑英</t>
  </si>
  <si>
    <t>2023-01-1398990</t>
  </si>
  <si>
    <t>2023-03-2279988</t>
  </si>
  <si>
    <t>正清鸽舍-刘猛子</t>
  </si>
  <si>
    <t>2023-02-0366481</t>
  </si>
  <si>
    <t>松桐佳翔+天冠兄弟+于雪松</t>
  </si>
  <si>
    <t>2023-15-0433623</t>
  </si>
  <si>
    <t>2023-15-0667774</t>
  </si>
  <si>
    <t>2023-15-0305779</t>
  </si>
  <si>
    <t>2023-09-0300544</t>
  </si>
  <si>
    <t>2023-03-1985209</t>
  </si>
  <si>
    <t>前丰鸽舍-王华俊</t>
  </si>
  <si>
    <t>2023-12-0695665</t>
  </si>
  <si>
    <t>2023-03-0259687</t>
  </si>
  <si>
    <t>2023-01-1996440</t>
  </si>
  <si>
    <t>王者归来-张振宇</t>
  </si>
  <si>
    <t>山东鱼台</t>
  </si>
  <si>
    <t>2023-15-0290202</t>
  </si>
  <si>
    <t>2023-01-0579841</t>
  </si>
  <si>
    <t>2023-01-1499409</t>
  </si>
  <si>
    <t>2023-15-0366598</t>
  </si>
  <si>
    <t>2023-03-1940921</t>
  </si>
  <si>
    <t>2023-15-0691969</t>
  </si>
  <si>
    <t>2023-01-0682762</t>
  </si>
  <si>
    <t>2023-10-0769954</t>
  </si>
  <si>
    <t>赵昌平</t>
  </si>
  <si>
    <t>2023-15-0639893</t>
  </si>
  <si>
    <t>2023-04-0059646</t>
  </si>
  <si>
    <t>2023-04-0054570</t>
  </si>
  <si>
    <t>2023-26-0014085</t>
  </si>
  <si>
    <t>中油飞鸽-赵文太</t>
  </si>
  <si>
    <t>2023-15-1028147</t>
  </si>
  <si>
    <t>2023-15-0709654</t>
  </si>
  <si>
    <t>聚友翔冠-曹立根</t>
  </si>
  <si>
    <t>2023-03-1531210</t>
  </si>
  <si>
    <t>2023-03-1699050</t>
  </si>
  <si>
    <t>2023-15-0843782</t>
  </si>
  <si>
    <t>刁健</t>
  </si>
  <si>
    <t>2023-15-0978141</t>
  </si>
  <si>
    <t>2023-12-0542030</t>
  </si>
  <si>
    <t>2023-02-0082153</t>
  </si>
  <si>
    <t>2023-15-0008879</t>
  </si>
  <si>
    <t>2023-01-1614509</t>
  </si>
  <si>
    <t>海燕鸽舍-田海燕</t>
  </si>
  <si>
    <t>2023-16-0600258</t>
  </si>
  <si>
    <t>凯悦赛鸽俱乐部-郑凯</t>
  </si>
  <si>
    <t>2023-03-1641399</t>
  </si>
  <si>
    <t>长城机械-王超</t>
  </si>
  <si>
    <t>2023-03-1448889</t>
  </si>
  <si>
    <t>东方红鸽惠王-白惠文白昊晨</t>
  </si>
  <si>
    <t>2023-04-0003932</t>
  </si>
  <si>
    <t>2023-15-0927677</t>
  </si>
  <si>
    <t>2023-03-1567780</t>
  </si>
  <si>
    <t>2023-10-0562263</t>
  </si>
  <si>
    <t>邻居鸽舍-刘海峰</t>
  </si>
  <si>
    <t>2023-01-0776585</t>
  </si>
  <si>
    <t>2023-04-0678768</t>
  </si>
  <si>
    <t>天空之翼-郑骏</t>
  </si>
  <si>
    <t>江苏靖江</t>
  </si>
  <si>
    <t>2023-10-0206465</t>
  </si>
  <si>
    <t>鑫达鸽舍-薛勇</t>
  </si>
  <si>
    <t>2023-15-0647653</t>
  </si>
  <si>
    <t>2023-16-0777117</t>
  </si>
  <si>
    <t>2023-15-0086455</t>
  </si>
  <si>
    <t>2023-01-0886205</t>
  </si>
  <si>
    <t>2023-15-0090218</t>
  </si>
  <si>
    <t>2023-03-2256659</t>
  </si>
  <si>
    <t>2023-16-0334537</t>
  </si>
  <si>
    <t>2023-15-0670511</t>
  </si>
  <si>
    <t>2023-15-0608064</t>
  </si>
  <si>
    <t>2023-15-0709671</t>
  </si>
  <si>
    <t>徐长宁</t>
  </si>
  <si>
    <t>2023-03-1243203</t>
  </si>
  <si>
    <t>蔡明洲</t>
  </si>
  <si>
    <t>2023-11-0243133</t>
  </si>
  <si>
    <t>2023-03-1641372</t>
  </si>
  <si>
    <t>张佳铭</t>
  </si>
  <si>
    <t>2023-15-0652163</t>
  </si>
  <si>
    <t>2023-03-0092780</t>
  </si>
  <si>
    <t>高军+常红亮</t>
  </si>
  <si>
    <t>2023-03-1371720</t>
  </si>
  <si>
    <t>2023-09-0022140</t>
  </si>
  <si>
    <t>2023-04-0244469</t>
  </si>
  <si>
    <t>2023-16-0416483</t>
  </si>
  <si>
    <t>天剑鸽舍-陈建良</t>
  </si>
  <si>
    <t>2023-03-2796686</t>
  </si>
  <si>
    <t>韩金生</t>
  </si>
  <si>
    <t>2023-03-1199648</t>
  </si>
  <si>
    <t>2023-01-0494157</t>
  </si>
  <si>
    <t>2023-03-2436688</t>
  </si>
  <si>
    <t>傲翔鸽苑-庞升福</t>
  </si>
  <si>
    <t>2023-15-0926684</t>
  </si>
  <si>
    <t>军冠鸽业-张忠军</t>
  </si>
  <si>
    <t>2023-03-1332877</t>
  </si>
  <si>
    <t>云辉鸽舍-赵士辉</t>
  </si>
  <si>
    <t>2023-01-1316116</t>
  </si>
  <si>
    <t>2023-15-0942225</t>
  </si>
  <si>
    <t>2023-03-1711126</t>
  </si>
  <si>
    <t>2023-12-0153688</t>
  </si>
  <si>
    <t>2023-03-0085885</t>
  </si>
  <si>
    <t>2023-03-2763972</t>
  </si>
  <si>
    <t>龙龙链轮-刘志强</t>
  </si>
  <si>
    <t>2023-03-2305863</t>
  </si>
  <si>
    <t>润河天天鸽舍-任明洪</t>
  </si>
  <si>
    <t>2023-12-0255041</t>
  </si>
  <si>
    <t>2023-03-2860080</t>
  </si>
  <si>
    <t>2023-15-0240777</t>
  </si>
  <si>
    <t>2023-01-1790249</t>
  </si>
  <si>
    <t>2023-03-1479739</t>
  </si>
  <si>
    <t>2023-01-1076539</t>
  </si>
  <si>
    <t>2023-01-1287831</t>
  </si>
  <si>
    <t>2023-03-2811481</t>
  </si>
  <si>
    <t>2023-10-0336909</t>
  </si>
  <si>
    <t>刘开乐</t>
  </si>
  <si>
    <t>2023-16-0756466</t>
  </si>
  <si>
    <t>2023-15-0841664</t>
  </si>
  <si>
    <t>2023-15-1086648</t>
  </si>
  <si>
    <t>任丘鸿鹄鸽业-邓占胜</t>
  </si>
  <si>
    <t>2023-03-2380965</t>
  </si>
  <si>
    <t>杜刚</t>
  </si>
  <si>
    <t>2023-15-0369630</t>
  </si>
  <si>
    <t>2023-03-0057336</t>
  </si>
  <si>
    <t>2023-02-0501241</t>
  </si>
  <si>
    <t>宝华鸽舍-刘宝华+刘佩洋</t>
  </si>
  <si>
    <t>2023-15-0320919</t>
  </si>
  <si>
    <t>2023-16-0100833</t>
  </si>
  <si>
    <t>金龙缘-芦慧明</t>
  </si>
  <si>
    <t>2023-01-0831753</t>
  </si>
  <si>
    <t>2023-03-0178808</t>
  </si>
  <si>
    <t>2023-16-0287555</t>
  </si>
  <si>
    <t>2023-15-0210671</t>
  </si>
  <si>
    <t>2023-15-0728571</t>
  </si>
  <si>
    <t>2023-15-0147306</t>
  </si>
  <si>
    <t>2023-03-0893210</t>
  </si>
  <si>
    <t>2023-15-1106977</t>
  </si>
  <si>
    <t>2023-04-0028369</t>
  </si>
  <si>
    <t>杭喜红</t>
  </si>
  <si>
    <t>2023-09-0273499</t>
  </si>
  <si>
    <t>2023-01-0001649</t>
  </si>
  <si>
    <t>2023-15-1164841</t>
  </si>
  <si>
    <t>杨涛+卢彬</t>
  </si>
  <si>
    <t>2023-12-0650036</t>
  </si>
  <si>
    <t>任春华+刘雪帅</t>
  </si>
  <si>
    <t>2023-03-0125620</t>
  </si>
  <si>
    <t>邢台鼎冠鸽舍-杨贝乐+牛牛爱鸽</t>
  </si>
  <si>
    <t>2023-03-0009591</t>
  </si>
  <si>
    <t>2023-02-0526893</t>
  </si>
  <si>
    <t>2023-30-1012509</t>
  </si>
  <si>
    <t>2023-10-0370798</t>
  </si>
  <si>
    <t>众冠联盟-刘雷雨</t>
  </si>
  <si>
    <t>2023-03-3240087</t>
  </si>
  <si>
    <t>2023-03-1516826</t>
  </si>
  <si>
    <t>2023-02-0103597</t>
  </si>
  <si>
    <t>刘凯</t>
  </si>
  <si>
    <t>2023-10-0744940</t>
  </si>
  <si>
    <t>2023-01-0894460</t>
  </si>
  <si>
    <t>2023-01-1976840</t>
  </si>
  <si>
    <t>2023-12-0642249</t>
  </si>
  <si>
    <t>扬州五环赛鸽俱乐部-谈林安</t>
  </si>
  <si>
    <t>2023-10-0099341</t>
  </si>
  <si>
    <t>2023-16-0453785</t>
  </si>
  <si>
    <t>张新华+王志华</t>
  </si>
  <si>
    <t>2023-10-0446179</t>
  </si>
  <si>
    <t>黄文峰+刘军</t>
  </si>
  <si>
    <t>2023-15-0692110</t>
  </si>
  <si>
    <t>2023-01-1966656</t>
  </si>
  <si>
    <t>2023-15-1098329</t>
  </si>
  <si>
    <t>2023-01-1900778</t>
  </si>
  <si>
    <t>2023-15-0671387</t>
  </si>
  <si>
    <t>2023-15-1130852</t>
  </si>
  <si>
    <t>2023-15-0875314</t>
  </si>
  <si>
    <t>舜利赛鸽-赵曙光</t>
  </si>
  <si>
    <t>2023-15-1139357</t>
  </si>
  <si>
    <t>2023-19-0200009</t>
  </si>
  <si>
    <t>2023-15-1078414</t>
  </si>
  <si>
    <t>2023-03-1661150</t>
  </si>
  <si>
    <t>红色军团-张国朝+黄小建</t>
  </si>
  <si>
    <t>2023-30-0312384</t>
  </si>
  <si>
    <t>牛牛鸽舍+刘林松</t>
  </si>
  <si>
    <t>2023-03-2009841</t>
  </si>
  <si>
    <t>2023-15-0339604</t>
  </si>
  <si>
    <t>九六赛鸽-杨闪超</t>
  </si>
  <si>
    <t>2023-01-1618781</t>
  </si>
  <si>
    <t>2023-15-0834542</t>
  </si>
  <si>
    <t>2023-15-0836988</t>
  </si>
  <si>
    <t>2023-15-1010320</t>
  </si>
  <si>
    <t>国际鸽舍-纪国际+王建亭</t>
  </si>
  <si>
    <t>2023-15-0283459</t>
  </si>
  <si>
    <t>2023-04-0003930</t>
  </si>
  <si>
    <t>2023-15-0724388</t>
  </si>
  <si>
    <t>2023-04-0278769</t>
  </si>
  <si>
    <t>2023-04-0963092</t>
  </si>
  <si>
    <t>2023-12-0543206</t>
  </si>
  <si>
    <t>2023-15-0702769</t>
  </si>
  <si>
    <t>2023-15-0608059</t>
  </si>
  <si>
    <t>HR赛鸽-于建滨</t>
  </si>
  <si>
    <t>北京怀柔</t>
  </si>
  <si>
    <t>2023-01-1009847</t>
  </si>
  <si>
    <t>2023-01-0853381</t>
  </si>
  <si>
    <t>蒙晋鸽舍-孙银宏</t>
  </si>
  <si>
    <t>2023-04-0334889</t>
  </si>
  <si>
    <t>2023-02-0186871</t>
  </si>
  <si>
    <t>鹏飞鸽苑-高长伟</t>
  </si>
  <si>
    <t>2023-15-0392981</t>
  </si>
  <si>
    <t>2023-03-2659427</t>
  </si>
  <si>
    <t>2023-03-2256700</t>
  </si>
  <si>
    <t>2023-02-0724063</t>
  </si>
  <si>
    <t>胜盛鸽棚-张传胜</t>
  </si>
  <si>
    <t>2023-01-1996839</t>
  </si>
  <si>
    <t>2023-10-0821029</t>
  </si>
  <si>
    <t>2023-04-1517981</t>
  </si>
  <si>
    <t>盛世祥龙职业赛鸽-肖锋</t>
  </si>
  <si>
    <t>2023-15-0640167</t>
  </si>
  <si>
    <t>丁彦刚</t>
  </si>
  <si>
    <t>2023-15-0153374</t>
  </si>
  <si>
    <t>孙玉华</t>
  </si>
  <si>
    <t>2023-15-0264958</t>
  </si>
  <si>
    <t>龙虎鸽舍-尚勇</t>
  </si>
  <si>
    <t>2023-03-0098919</t>
  </si>
  <si>
    <t>2023-19-0212828</t>
  </si>
  <si>
    <t>2023-16-0877611</t>
  </si>
  <si>
    <t>2023-01-1617786</t>
  </si>
  <si>
    <t>名将府-申雷</t>
  </si>
  <si>
    <t>2023-01-1302836</t>
  </si>
  <si>
    <t>2023-03-1974869</t>
  </si>
  <si>
    <t>祥泰鸽苑-邢剑</t>
  </si>
  <si>
    <t>2023-15-0609945</t>
  </si>
  <si>
    <t>2023-15-0117928</t>
  </si>
  <si>
    <t>2023-03-0187970</t>
  </si>
  <si>
    <t>2023-15-0086760</t>
  </si>
  <si>
    <t>2023-03-0093959</t>
  </si>
  <si>
    <t>2023-15-0366820</t>
  </si>
  <si>
    <t>2023-15-0845166</t>
  </si>
  <si>
    <t>2023-06-0589248</t>
  </si>
  <si>
    <t>山西鑫靎贰號-宋志军</t>
  </si>
  <si>
    <t>山西临县</t>
  </si>
  <si>
    <t>2023-04-0877394</t>
  </si>
  <si>
    <t>永润鸽舍-李瑞+贺怀申</t>
  </si>
  <si>
    <t>2023-15-0165661</t>
  </si>
  <si>
    <t>古东海</t>
  </si>
  <si>
    <t>2023-01-0046221</t>
  </si>
  <si>
    <t>2023-05-0079721</t>
  </si>
  <si>
    <t>2023-15-0960737</t>
  </si>
  <si>
    <t>林海山河-朱磊+牛冬</t>
  </si>
  <si>
    <t>2023-15-1020205</t>
  </si>
  <si>
    <t>2023-10-0730211</t>
  </si>
  <si>
    <t>2023-09-0324013</t>
  </si>
  <si>
    <t>2023-02-0442986</t>
  </si>
  <si>
    <t>西域赛鸽-张卫东</t>
  </si>
  <si>
    <t>2023-30-0678018</t>
  </si>
  <si>
    <t>2023-06-0031021</t>
  </si>
  <si>
    <t>2023-15-0298850</t>
  </si>
  <si>
    <t>2023-01-1942892</t>
  </si>
  <si>
    <t>2023-16-0880206</t>
  </si>
  <si>
    <t>2023-15-0027228</t>
  </si>
  <si>
    <t>天霓鸽舍-张旋</t>
  </si>
  <si>
    <t>2023-01-1334502</t>
  </si>
  <si>
    <t>2023-03-2133072</t>
  </si>
  <si>
    <t>2023-15-0169690</t>
  </si>
  <si>
    <t>天庆化工-王铁军</t>
  </si>
  <si>
    <t>2023-15-0718691</t>
  </si>
  <si>
    <t>2023-15-0048389</t>
  </si>
  <si>
    <t>2023-15-0457894</t>
  </si>
  <si>
    <t>2023-01-0891976</t>
  </si>
  <si>
    <t>2023-15-0317855</t>
  </si>
  <si>
    <t>黄志坚</t>
  </si>
  <si>
    <t>2023-09-0125026</t>
  </si>
  <si>
    <t>2023-09-0268389</t>
  </si>
  <si>
    <t>2023-15-0935884</t>
  </si>
  <si>
    <t>金泰鸽业-张清+张建民</t>
  </si>
  <si>
    <t>2023-15-0298273</t>
  </si>
  <si>
    <t>2023-03-1998914</t>
  </si>
  <si>
    <t>2023-15-0098940</t>
  </si>
  <si>
    <t>2023-12-0153606</t>
  </si>
  <si>
    <t>2023-15-1158454</t>
  </si>
  <si>
    <t>2023-15-0155808</t>
  </si>
  <si>
    <t>2023-15-0297375</t>
  </si>
  <si>
    <t>2023-03-0716446</t>
  </si>
  <si>
    <t>2023-15-0961771</t>
  </si>
  <si>
    <t>2023-15-0843784</t>
  </si>
  <si>
    <t>2023-10-0558534</t>
  </si>
  <si>
    <t>卓彩鸽舍-成超</t>
  </si>
  <si>
    <t>2023-15-0915985</t>
  </si>
  <si>
    <t>2023-03-2865775</t>
  </si>
  <si>
    <t>2023-03-0089031</t>
  </si>
  <si>
    <t>2023-15-1095902</t>
  </si>
  <si>
    <t>2023-10-0248960</t>
  </si>
  <si>
    <t>2023-15-1166862</t>
  </si>
  <si>
    <t>2023-04-1112588</t>
  </si>
  <si>
    <t>2023-03-0093311</t>
  </si>
  <si>
    <t>2023-15-0313543</t>
  </si>
  <si>
    <t>2023-16-0100506</t>
  </si>
  <si>
    <t>2023-09-0234298</t>
  </si>
  <si>
    <t>茗泰鸽苑-刘军+孔祥宇</t>
  </si>
  <si>
    <t>2023-15-0781668</t>
  </si>
  <si>
    <t>范红兵</t>
  </si>
  <si>
    <t>山西代县</t>
  </si>
  <si>
    <t>2023-04-0395188</t>
  </si>
  <si>
    <t>2023-01-0211151</t>
  </si>
  <si>
    <t>2023-03-2364121</t>
  </si>
  <si>
    <t>续写辉煌-续越晓</t>
  </si>
  <si>
    <t>2023-04-0889998</t>
  </si>
  <si>
    <t>2023-12-0529958</t>
  </si>
  <si>
    <t>2023-15-0389594</t>
  </si>
  <si>
    <t>博翔鸽苑-崔宁</t>
  </si>
  <si>
    <t>2023-15-0901506</t>
  </si>
  <si>
    <t>2023-01-1116999</t>
  </si>
  <si>
    <t>2023-12-0539229</t>
  </si>
  <si>
    <t>2023-01-0900055</t>
  </si>
  <si>
    <t>2023-03-1358135</t>
  </si>
  <si>
    <t>泰山守和鸽苑-朱济生+王伟</t>
  </si>
  <si>
    <t>2023-15-1125570</t>
  </si>
  <si>
    <t>2023-01-1717207</t>
  </si>
  <si>
    <t>2023-15-0698259</t>
  </si>
  <si>
    <t>2023-03-0104259</t>
  </si>
  <si>
    <t>2023-15-1082493</t>
  </si>
  <si>
    <t>旭世辉煌赛鸽-孙乃旭</t>
  </si>
  <si>
    <t>2023-15-0973487</t>
  </si>
  <si>
    <t>筋斗飞翔-刘通</t>
  </si>
  <si>
    <t>2023-15-0272633</t>
  </si>
  <si>
    <t>黑花</t>
  </si>
  <si>
    <t>2023-12-0542444</t>
  </si>
  <si>
    <t>2023-03-2862666</t>
  </si>
  <si>
    <t>2023-15-0103372</t>
  </si>
  <si>
    <t>2023-10-1118913</t>
  </si>
  <si>
    <t>马文涛</t>
  </si>
  <si>
    <t>2023-15-0454688</t>
  </si>
  <si>
    <t>高延成</t>
  </si>
  <si>
    <t>2023-15-0169252</t>
  </si>
  <si>
    <t>畅祥鸽舍-刘培祥</t>
  </si>
  <si>
    <t>2023-16-0807067</t>
  </si>
  <si>
    <t>2023-12-0695661</t>
  </si>
  <si>
    <t>2023-03-2187849</t>
  </si>
  <si>
    <t>2023-10-0782448</t>
  </si>
  <si>
    <t>2023-15-0306919</t>
  </si>
  <si>
    <t>2023-04-0092022</t>
  </si>
  <si>
    <t>2023-03-2125340</t>
  </si>
  <si>
    <t>2023-01-1900760</t>
  </si>
  <si>
    <t>2023-15-0340726</t>
  </si>
  <si>
    <t>2023-15-0210068</t>
  </si>
  <si>
    <t>2023-10-0855770</t>
  </si>
  <si>
    <t>2023-12-0294859</t>
  </si>
  <si>
    <t>2023-15-0604804</t>
  </si>
  <si>
    <t>2023-17-0468526</t>
  </si>
  <si>
    <t>2023-12-0540779</t>
  </si>
  <si>
    <t>邱恒胜+林杰</t>
  </si>
  <si>
    <t>2023-15-0394649</t>
  </si>
  <si>
    <t>2023-15-0692274</t>
  </si>
  <si>
    <t>2023-03-0734963</t>
  </si>
  <si>
    <t>2023-03-2382927</t>
  </si>
  <si>
    <t>金麒麟赛鸽-张玉信+崔孟军</t>
  </si>
  <si>
    <t>2023-03-1619897</t>
  </si>
  <si>
    <t>2023-09-0294846</t>
  </si>
  <si>
    <t>2023-15-1090856</t>
  </si>
  <si>
    <t>兴隆鸽舍-刘相杰</t>
  </si>
  <si>
    <t>2023-15-0840418</t>
  </si>
  <si>
    <t>2023-03-1515561</t>
  </si>
  <si>
    <t>雨燕-刘大海</t>
  </si>
  <si>
    <t>2023-02-0548043</t>
  </si>
  <si>
    <t>飞越鸽舍+王国钊</t>
  </si>
  <si>
    <t>2023-15-0952636</t>
  </si>
  <si>
    <t>2023-15-0836839</t>
  </si>
  <si>
    <t>2023-15-0177296</t>
  </si>
  <si>
    <t>凯翼阁-黄凯+陈淑民</t>
  </si>
  <si>
    <t>安徽固镇</t>
  </si>
  <si>
    <t>2023-12-0090432</t>
  </si>
  <si>
    <t>2023-15-0468846</t>
  </si>
  <si>
    <t>邓强文</t>
  </si>
  <si>
    <t>四川</t>
  </si>
  <si>
    <t>2023-22-2153731</t>
  </si>
  <si>
    <t>2023-12-0648580</t>
  </si>
  <si>
    <t>2023-03-0169788</t>
  </si>
  <si>
    <t>先行起步飞翔-崔士宝</t>
  </si>
  <si>
    <t>2023-15-0341269</t>
  </si>
  <si>
    <t>2023-15-0667591</t>
  </si>
  <si>
    <t>2023-03-0092552</t>
  </si>
  <si>
    <t>孔繁新</t>
  </si>
  <si>
    <t>2023-04-1110998</t>
  </si>
  <si>
    <t>2023-03-0313531</t>
  </si>
  <si>
    <t>马良+赵二田</t>
  </si>
  <si>
    <t>2023-03-1925744</t>
  </si>
  <si>
    <t>2023-16-0756473</t>
  </si>
  <si>
    <t>2023-10-0917222</t>
  </si>
  <si>
    <t>2023-10-0368121</t>
  </si>
  <si>
    <t>2023-03-1917147</t>
  </si>
  <si>
    <t>铁骑王朝+赵双彪</t>
  </si>
  <si>
    <t>2023-03-1261244</t>
  </si>
  <si>
    <t>2023-15-0497595</t>
  </si>
  <si>
    <t>2023-01-1790279</t>
  </si>
  <si>
    <t>凯旋鸽舍-郑文宗</t>
  </si>
  <si>
    <t>2023-19-0098641</t>
  </si>
  <si>
    <t>2023-03-1668877</t>
  </si>
  <si>
    <t>2023-03-0566562</t>
  </si>
  <si>
    <t>2023-03-0096765</t>
  </si>
  <si>
    <t>2023-10-0406967</t>
  </si>
  <si>
    <t>2023-12-0097503</t>
  </si>
  <si>
    <t>鑫鑫向荣鸽苑-李艳荣</t>
  </si>
  <si>
    <t>天津北辰</t>
  </si>
  <si>
    <t>2023-02-0395331</t>
  </si>
  <si>
    <t>晋冠王联队-胡晓峰</t>
  </si>
  <si>
    <t>2023-04-0906350</t>
  </si>
  <si>
    <t>2023-03-2837679</t>
  </si>
  <si>
    <t>2023-12-0096516</t>
  </si>
  <si>
    <t>2023-03-1713920</t>
  </si>
  <si>
    <t>新中国育鑫鸽业-刘玉新</t>
  </si>
  <si>
    <t>2023-15-0743885</t>
  </si>
  <si>
    <t>王春夏</t>
  </si>
  <si>
    <t>2023-15-0802199</t>
  </si>
  <si>
    <t>2023-15-0834666</t>
  </si>
  <si>
    <t>2023-03-2353331</t>
  </si>
  <si>
    <t>无棣赛鸽-王玉山+董昭旺</t>
  </si>
  <si>
    <t>2023-15-0630274</t>
  </si>
  <si>
    <t>冠华照明-柳毅</t>
  </si>
  <si>
    <t>2023-03-1726655</t>
  </si>
  <si>
    <t>2023-15-0211678</t>
  </si>
  <si>
    <t>翱翔鸽舍-张延国</t>
  </si>
  <si>
    <t>2023-15-0465589</t>
  </si>
  <si>
    <t>葛军</t>
  </si>
  <si>
    <t>2023-15-0478020</t>
  </si>
  <si>
    <t>汝吉奎</t>
  </si>
  <si>
    <t>2023-15-0163848</t>
  </si>
  <si>
    <t>2023-26-0699451</t>
  </si>
  <si>
    <t>2023-02-0724062</t>
  </si>
  <si>
    <t>2023-12-0602307</t>
  </si>
  <si>
    <t>孙奥磊</t>
  </si>
  <si>
    <t>2023-03-0493292</t>
  </si>
  <si>
    <t>2023-03-2281558</t>
  </si>
  <si>
    <t>2023-10-0000457</t>
  </si>
  <si>
    <t>关有智</t>
  </si>
  <si>
    <t>2023-15-0370323</t>
  </si>
  <si>
    <t>2023-10-0097989</t>
  </si>
  <si>
    <t>2023-01-1293285</t>
  </si>
  <si>
    <t>鸽棚地网-张浩朋</t>
  </si>
  <si>
    <t>2023-03-2610408</t>
  </si>
  <si>
    <t>2023-09-0234299</t>
  </si>
  <si>
    <t>唐山广龙鸽舍-庞存生</t>
  </si>
  <si>
    <t>2023-03-0606736</t>
  </si>
  <si>
    <t>2023-15-0854093</t>
  </si>
  <si>
    <t>高存丙</t>
  </si>
  <si>
    <t>2023-04-1011202</t>
  </si>
  <si>
    <t>翔龙阁-康林</t>
  </si>
  <si>
    <t>2023-12-0302996</t>
  </si>
  <si>
    <t>2023-03-2805777</t>
  </si>
  <si>
    <t>2023-16-0423609</t>
  </si>
  <si>
    <t>2023-15-0284060</t>
  </si>
  <si>
    <t>2023-15-0782101</t>
  </si>
  <si>
    <t>2023-12-0153659</t>
  </si>
  <si>
    <t>2023-15-0496721</t>
  </si>
  <si>
    <t>2023-04-1234673</t>
  </si>
  <si>
    <t>2023-03-3090653</t>
  </si>
  <si>
    <t>2023-16-0880121</t>
  </si>
  <si>
    <t>桑恩明</t>
  </si>
  <si>
    <t>浙江台州</t>
  </si>
  <si>
    <t>2023-11-0349103</t>
  </si>
  <si>
    <t>陈振松</t>
  </si>
  <si>
    <t>2023-15-0478100</t>
  </si>
  <si>
    <t>1789鸽舍-何展羽</t>
  </si>
  <si>
    <t>2023-03-1434665</t>
  </si>
  <si>
    <t>郭伟</t>
  </si>
  <si>
    <t>2023-03-2066377</t>
  </si>
  <si>
    <t>2023-15-0381095</t>
  </si>
  <si>
    <t>2023-15-1114382</t>
  </si>
  <si>
    <t>2023-15-0845182</t>
  </si>
  <si>
    <t>2023-03-0143230</t>
  </si>
  <si>
    <t>2023-03-0143263</t>
  </si>
  <si>
    <t>2023-12-0391025</t>
  </si>
  <si>
    <t>2023-03-0092630</t>
  </si>
  <si>
    <t>2023-15-0835509</t>
  </si>
  <si>
    <t>2023-15-0379409</t>
  </si>
  <si>
    <t>2023-10-0283221</t>
  </si>
  <si>
    <t>战鸽的传说-刘文杰+牛得草</t>
  </si>
  <si>
    <t>河北定兴</t>
  </si>
  <si>
    <t>2023-03-1685133</t>
  </si>
  <si>
    <t>2023-16-0623486</t>
  </si>
  <si>
    <t>2023-15-0708337</t>
  </si>
  <si>
    <t>2023-15-0702766</t>
  </si>
  <si>
    <t>2023-03-1370813</t>
  </si>
  <si>
    <t>2023-15-0310962</t>
  </si>
  <si>
    <t>睿阳赛鸽-马青</t>
  </si>
  <si>
    <t>2023-03-2376827</t>
  </si>
  <si>
    <t>2023-15-0115563</t>
  </si>
  <si>
    <t>东臻赛鸽-姚卫东+张浩</t>
  </si>
  <si>
    <t>2023-16-0594783</t>
  </si>
  <si>
    <t>2023-15-1158453</t>
  </si>
  <si>
    <t>张树民</t>
  </si>
  <si>
    <t>2023-15-0362958</t>
  </si>
  <si>
    <t>2023-02-0224663</t>
  </si>
  <si>
    <t>民峰赛鸽-宋桐柱</t>
  </si>
  <si>
    <t>内蒙古突泉</t>
  </si>
  <si>
    <t>2023-05-1320666</t>
  </si>
  <si>
    <t>李宁</t>
  </si>
  <si>
    <t>2023-03-0469006</t>
  </si>
  <si>
    <t>2023-15-0686279</t>
  </si>
  <si>
    <t>2023-15-0641399</t>
  </si>
  <si>
    <t>2023-04-1491395</t>
  </si>
  <si>
    <t>凌越赛鸽赵志刚+张小举</t>
  </si>
  <si>
    <t>2023-16-0800178</t>
  </si>
  <si>
    <t>2023-02-0727035</t>
  </si>
  <si>
    <t>2023-12-0008798</t>
  </si>
  <si>
    <t>2023-04-0222739</t>
  </si>
  <si>
    <t>2023-15-0318802</t>
  </si>
  <si>
    <t>2023-15-0788482</t>
  </si>
  <si>
    <t>梁山一诺鸽舍-丁杨福</t>
  </si>
  <si>
    <t>2023-15-0282962</t>
  </si>
  <si>
    <t>2023-15-0712193</t>
  </si>
  <si>
    <t>2023-15-0398951</t>
  </si>
  <si>
    <t>2023-01-0065965</t>
  </si>
  <si>
    <t>欧阳雨+陈立山</t>
  </si>
  <si>
    <t>2023-15-0345538</t>
  </si>
  <si>
    <t>金元鸽舍-李代银</t>
  </si>
  <si>
    <t>2023-15-0112975</t>
  </si>
  <si>
    <t>2023-04-0555400</t>
  </si>
  <si>
    <t>2023-16-0319993</t>
  </si>
  <si>
    <t>2023-12-0658880</t>
  </si>
  <si>
    <t>和平鸽业-王世平</t>
  </si>
  <si>
    <t>2023-15-0726652</t>
  </si>
  <si>
    <t>2023-03-2295933</t>
  </si>
  <si>
    <t>2023-01-1586115</t>
  </si>
  <si>
    <t>2023-03-1319262</t>
  </si>
  <si>
    <t>2023-01-1614511</t>
  </si>
  <si>
    <t>2023-02-0373508</t>
  </si>
  <si>
    <t>2023-15-0807150</t>
  </si>
  <si>
    <t>2023-03-3101000</t>
  </si>
  <si>
    <t>2023-03-2802621</t>
  </si>
  <si>
    <t>御龙鸽舍-刘泽方</t>
  </si>
  <si>
    <t>2023-15-0649021</t>
  </si>
  <si>
    <t>赵迪生</t>
  </si>
  <si>
    <t>2023-15-0640434</t>
  </si>
  <si>
    <t>华英飛虎-李瑞涛+桑贤纬</t>
  </si>
  <si>
    <t>山东菏泽</t>
  </si>
  <si>
    <t>2023-15-0934551</t>
  </si>
  <si>
    <t>2023-01-2020697</t>
  </si>
  <si>
    <t>2023-15-0318859</t>
  </si>
  <si>
    <t>2023-16-0412209</t>
  </si>
  <si>
    <t>2023-03-1214456</t>
  </si>
  <si>
    <t>正信鸽舍-李平</t>
  </si>
  <si>
    <t>2023-15-0563337</t>
  </si>
  <si>
    <t>2023-15-0795068</t>
  </si>
  <si>
    <t>2023-16-0299122</t>
  </si>
  <si>
    <t>和平鸽舍-常二宝</t>
  </si>
  <si>
    <t>2023-10-0634358</t>
  </si>
  <si>
    <t>一剑鸽舍-王红柱</t>
  </si>
  <si>
    <t>2023-10-0771084</t>
  </si>
  <si>
    <t>王晓东</t>
  </si>
  <si>
    <t>2023-10-0438968</t>
  </si>
  <si>
    <t>2023-01-0413454</t>
  </si>
  <si>
    <t>2023-15-0834928</t>
  </si>
  <si>
    <t>2023-03-0144530</t>
  </si>
  <si>
    <t>2023-15-1170976</t>
  </si>
  <si>
    <t>连诚鸽舍-王爱勇</t>
  </si>
  <si>
    <t>2023-15-0696358</t>
  </si>
  <si>
    <t>2023-15-0837968</t>
  </si>
  <si>
    <t>仇伟</t>
  </si>
  <si>
    <t>2023-10-0099696</t>
  </si>
  <si>
    <t>2023-04-0787762</t>
  </si>
  <si>
    <t>张登山+薛伟清</t>
  </si>
  <si>
    <t>2023-15-1061621</t>
  </si>
  <si>
    <t>2023-03-3153672</t>
  </si>
  <si>
    <t>2023-15-0943224</t>
  </si>
  <si>
    <t>2023-03-1332878</t>
  </si>
  <si>
    <t>2023-03-1342151</t>
  </si>
  <si>
    <t>2023-15-0178801</t>
  </si>
  <si>
    <t>2023-15-0669865</t>
  </si>
  <si>
    <t>2023-15-0838109</t>
  </si>
  <si>
    <t>青坤鸽苑-武国华</t>
  </si>
  <si>
    <t>2023-15-0091549</t>
  </si>
  <si>
    <t>2023-03-2889289</t>
  </si>
  <si>
    <t>黑龙江-臧洪武</t>
  </si>
  <si>
    <t>黑龙江绥化</t>
  </si>
  <si>
    <t>2023-08-0395481</t>
  </si>
  <si>
    <t>2023-16-0498591</t>
  </si>
  <si>
    <t>玖号鸽舍-王子雨</t>
  </si>
  <si>
    <t>2023-02-0554785</t>
  </si>
  <si>
    <t>成功鸽业-冯桂敏</t>
  </si>
  <si>
    <t>2023-15-1066247</t>
  </si>
  <si>
    <t>鑫阳鸽业-贾学昌</t>
  </si>
  <si>
    <t>2023-15-0333295</t>
  </si>
  <si>
    <t>2023-15-0726952</t>
  </si>
  <si>
    <t>2023-30-0311392</t>
  </si>
  <si>
    <t>杜颂微</t>
  </si>
  <si>
    <t>2023-03-2000309</t>
  </si>
  <si>
    <t>安虹鸽舍-王宏</t>
  </si>
  <si>
    <t>2023-16-0567086</t>
  </si>
  <si>
    <t>2023-15-0077852</t>
  </si>
  <si>
    <t>天速鸽舍-高峰</t>
  </si>
  <si>
    <t>2023-15-1025369</t>
  </si>
  <si>
    <t>2023-03-0189318</t>
  </si>
  <si>
    <t>2023-01-1877621</t>
  </si>
  <si>
    <t>2023-03-1912630</t>
  </si>
  <si>
    <t>2023-02-0051976</t>
  </si>
  <si>
    <t>2023-16-0225764</t>
  </si>
  <si>
    <t>2023-03-2221410</t>
  </si>
  <si>
    <t>张朋朋</t>
  </si>
  <si>
    <t>2023-15-0353563</t>
  </si>
  <si>
    <t>2023-03-1945343</t>
  </si>
  <si>
    <t>威信鸽舍-马威</t>
  </si>
  <si>
    <t>2023-12-0702727</t>
  </si>
  <si>
    <t>2023-03-1619883</t>
  </si>
  <si>
    <t>2023-15-0849106</t>
  </si>
  <si>
    <t>2023-03-2695872</t>
  </si>
  <si>
    <t>2023-15-0854739</t>
  </si>
  <si>
    <t>2023-15-0234559</t>
  </si>
  <si>
    <t>2023-15-0155828</t>
  </si>
  <si>
    <t>2023-15-0652155</t>
  </si>
  <si>
    <t>盛世鸽舍-盛现义</t>
  </si>
  <si>
    <t>2023-15-0285556</t>
  </si>
  <si>
    <t>飞翔鸽舍-郭晓浪</t>
  </si>
  <si>
    <t>2023-03-0079211</t>
  </si>
  <si>
    <t>2023-03-2408355</t>
  </si>
  <si>
    <t>鸿杨鸽舍-杨顺国</t>
  </si>
  <si>
    <t>2023-15-0323498</t>
  </si>
  <si>
    <t>2023-04-1111478</t>
  </si>
  <si>
    <t>李伟平</t>
  </si>
  <si>
    <t>2023-04-1042820</t>
  </si>
  <si>
    <t>2023-04-0475678</t>
  </si>
  <si>
    <t>翔胜鸽舍-陈长清</t>
  </si>
  <si>
    <t>2023-01-1243335</t>
  </si>
  <si>
    <t>2023-03-1912629</t>
  </si>
  <si>
    <t>2023-01-1778649</t>
  </si>
  <si>
    <t>2023-04-1132230</t>
  </si>
  <si>
    <t>胜亮兄弟-刘全亮</t>
  </si>
  <si>
    <t>2023-16-0052801</t>
  </si>
  <si>
    <t>2023-04-1062126</t>
  </si>
  <si>
    <t>2023-03-2295925</t>
  </si>
  <si>
    <t>2023-10-0047091</t>
  </si>
  <si>
    <t>2023-15-0174110</t>
  </si>
  <si>
    <t>广聚诚-付桂香</t>
  </si>
  <si>
    <t>2023-15-1153113</t>
  </si>
  <si>
    <t>2023-15-0563560</t>
  </si>
  <si>
    <t>2023-15-0699678</t>
  </si>
  <si>
    <t>2023-11-0240448</t>
  </si>
  <si>
    <t>宋伯森</t>
  </si>
  <si>
    <t>2023-01-1886226</t>
  </si>
  <si>
    <t>2023-03-0161778</t>
  </si>
  <si>
    <t>2023-03-0130047</t>
  </si>
  <si>
    <t>2023-04-1199802</t>
  </si>
  <si>
    <t>樊守华</t>
  </si>
  <si>
    <t>2023-15-0944939</t>
  </si>
  <si>
    <t>2023-12-0261931</t>
  </si>
  <si>
    <t>2023-03-2408358</t>
  </si>
  <si>
    <t>2023-15-0837966</t>
  </si>
  <si>
    <t>2023-03-2223233</t>
  </si>
  <si>
    <t>2023-03-0157756</t>
  </si>
  <si>
    <t>2023-15-0743873</t>
  </si>
  <si>
    <t>2023-15-1171650</t>
  </si>
  <si>
    <t>2023-15-0222517</t>
  </si>
  <si>
    <t>2023-15-1106358</t>
  </si>
  <si>
    <t>2023-15-0830882</t>
  </si>
  <si>
    <t>2023-15-0834211</t>
  </si>
  <si>
    <t>方明龙</t>
  </si>
  <si>
    <t>安徽大渡口</t>
  </si>
  <si>
    <t>2023-12-0236779</t>
  </si>
  <si>
    <t>2023-04-0077671</t>
  </si>
  <si>
    <t>2023-03-1946636</t>
  </si>
  <si>
    <t>2023-15-1169454</t>
  </si>
  <si>
    <t>2023-12-0150832</t>
  </si>
  <si>
    <t>2023-01-1334513</t>
  </si>
  <si>
    <t>2023-12-0644787</t>
  </si>
  <si>
    <t>2023-03-1121184</t>
  </si>
  <si>
    <t>688鸽舍-闫志刚+冯波</t>
  </si>
  <si>
    <t>2023-15-0165328</t>
  </si>
  <si>
    <t>四大名捕-刘开华</t>
  </si>
  <si>
    <t>2023-10-0096953</t>
  </si>
  <si>
    <t>2023-10-0741803</t>
  </si>
  <si>
    <t>绛白条</t>
  </si>
  <si>
    <t>明亮鸽舍-胡永明</t>
  </si>
  <si>
    <t>山西定襄</t>
  </si>
  <si>
    <t>2023-04-1508868</t>
  </si>
  <si>
    <t>2023-03-0092431</t>
  </si>
  <si>
    <t>2023-15-0867605</t>
  </si>
  <si>
    <t>2023-10-0748269</t>
  </si>
  <si>
    <t>河北镪润公路工程建筑-高玉强</t>
  </si>
  <si>
    <t>2023-01-1449700</t>
  </si>
  <si>
    <t>2023-15-0084878</t>
  </si>
  <si>
    <t>老转鸽舍-刘建民</t>
  </si>
  <si>
    <t>2023-03-2310783</t>
  </si>
  <si>
    <t>2023-15-0563969</t>
  </si>
  <si>
    <t>2023-01-0970874</t>
  </si>
  <si>
    <t>2023-03-0500511</t>
  </si>
  <si>
    <t>陈敏利+陆正城</t>
  </si>
  <si>
    <t>2023-12-0406480</t>
  </si>
  <si>
    <t>塞邶鸽舍-李塞邶</t>
  </si>
  <si>
    <t>2023-03-1618267</t>
  </si>
  <si>
    <t>2023-12-0155527</t>
  </si>
  <si>
    <t>金色阳光-王猛</t>
  </si>
  <si>
    <t>河北泊头</t>
  </si>
  <si>
    <t>2023-03-1109078</t>
  </si>
  <si>
    <t>2023-02-0311977</t>
  </si>
  <si>
    <t>2023-03-2221065</t>
  </si>
  <si>
    <t>2023-15-0834178</t>
  </si>
  <si>
    <t>国华鸽舍-高国玺</t>
  </si>
  <si>
    <t>2023-03-0090273</t>
  </si>
  <si>
    <t>2023-16-0428869</t>
  </si>
  <si>
    <t>天源赛鸽-余勇</t>
  </si>
  <si>
    <t>2023-16-0717882</t>
  </si>
  <si>
    <t>开心鸽舍-梁金山</t>
  </si>
  <si>
    <t>2023-01-0637788</t>
  </si>
  <si>
    <t>2023-15-0907878</t>
  </si>
  <si>
    <t>丽鑫采摘-黄博</t>
  </si>
  <si>
    <t>2023-01-0805745</t>
  </si>
  <si>
    <t>2023-10-0956030</t>
  </si>
  <si>
    <t>2023-15-0867624</t>
  </si>
  <si>
    <t>2023-15-0657606</t>
  </si>
  <si>
    <t>2023-10-0811950</t>
  </si>
  <si>
    <t>2023-03-2375641</t>
  </si>
  <si>
    <t>2023-15-0728584</t>
  </si>
  <si>
    <t>2023-12-0522239</t>
  </si>
  <si>
    <t>福龙天翔-李顺福</t>
  </si>
  <si>
    <t>2023-01-1995989</t>
  </si>
  <si>
    <t>2023-03-0009446</t>
  </si>
  <si>
    <t>董永辉</t>
  </si>
  <si>
    <t>2023-03-0114617</t>
  </si>
  <si>
    <t>2023-16-0573650</t>
  </si>
  <si>
    <t>2023-03-1940601</t>
  </si>
  <si>
    <t>2023-15-0702762</t>
  </si>
  <si>
    <t>2023-12-0565399</t>
  </si>
  <si>
    <t>2023-03-0838449</t>
  </si>
  <si>
    <t>2023-03-2866263</t>
  </si>
  <si>
    <t>畅通鸽舍-张民</t>
  </si>
  <si>
    <t>2023-15-0646895</t>
  </si>
  <si>
    <t>2023-10-0019464</t>
  </si>
  <si>
    <t>2023-12-0642324</t>
  </si>
  <si>
    <t>2023-01-0953914</t>
  </si>
  <si>
    <t>2023-12-0648048</t>
  </si>
  <si>
    <t>王维敏+林文光</t>
  </si>
  <si>
    <t>新疆昌吉</t>
  </si>
  <si>
    <t>2023-30-0995564</t>
  </si>
  <si>
    <t>王爱华+孙效东</t>
  </si>
  <si>
    <t>2023-01-0788702</t>
  </si>
  <si>
    <t>2023-03-1616999</t>
  </si>
  <si>
    <t>2023-03-2359629</t>
  </si>
  <si>
    <t>2023-04-1552140</t>
  </si>
  <si>
    <t>刘秀银</t>
  </si>
  <si>
    <t>2023-15-0389847</t>
  </si>
  <si>
    <t>郭立威+靳阳</t>
  </si>
  <si>
    <t>2023-03-0505977</t>
  </si>
  <si>
    <t>2023-15-0240778</t>
  </si>
  <si>
    <t>南北联盟-崔有存</t>
  </si>
  <si>
    <t>2023-03-0027323</t>
  </si>
  <si>
    <t>2023-15-0895172</t>
  </si>
  <si>
    <t>2023-03-0104236</t>
  </si>
  <si>
    <t>天翔鸽园-王跃</t>
  </si>
  <si>
    <t>2023-01-1866271</t>
  </si>
  <si>
    <t>2023-15-0845280</t>
  </si>
  <si>
    <t>2023-15-0843790</t>
  </si>
  <si>
    <t>2023-10-0006701</t>
  </si>
  <si>
    <t>2023-12-0134572</t>
  </si>
  <si>
    <t>2023-03-2393339</t>
  </si>
  <si>
    <t>桃园鸽舍-臧言亮+周应楼</t>
  </si>
  <si>
    <t>2023-10-0956317</t>
  </si>
  <si>
    <t>2023-12-0153698</t>
  </si>
  <si>
    <t>2023-16-0625606</t>
  </si>
  <si>
    <t>2023-01-0807426</t>
  </si>
  <si>
    <t>2023-03-2378817</t>
  </si>
  <si>
    <t>锦安天下-胡锦标</t>
  </si>
  <si>
    <t>2023-12-0311799</t>
  </si>
  <si>
    <t>2023-01-0061878</t>
  </si>
  <si>
    <t>2023-04-0845727</t>
  </si>
  <si>
    <t>2023-12-0566779</t>
  </si>
  <si>
    <t>王康</t>
  </si>
  <si>
    <t>2023-15-0378864</t>
  </si>
  <si>
    <t>2023-04-0886858</t>
  </si>
  <si>
    <t>海林鸽舍-杜贤廷</t>
  </si>
  <si>
    <t>2023-15-0754723</t>
  </si>
  <si>
    <t>2023-15-0640168</t>
  </si>
  <si>
    <t>2023-15-0165783</t>
  </si>
  <si>
    <t>2023-03-3099375</t>
  </si>
  <si>
    <t>2023-01-0508047</t>
  </si>
  <si>
    <t>2023-15-0652135</t>
  </si>
  <si>
    <t>2023-03-1302120</t>
  </si>
  <si>
    <t>2023-09-0324024</t>
  </si>
  <si>
    <t>2023-01-0894451</t>
  </si>
  <si>
    <t>2023-15-0373573</t>
  </si>
  <si>
    <t>姚树铁</t>
  </si>
  <si>
    <t>2023-12-0588554</t>
  </si>
  <si>
    <t>耿晶</t>
  </si>
  <si>
    <t>2023-15-0286460</t>
  </si>
  <si>
    <t>杨志强合作鸽苑赛迪麦提老师</t>
  </si>
  <si>
    <t>2023-30-0728551</t>
  </si>
  <si>
    <t>2023-03-2807956</t>
  </si>
  <si>
    <t>2023-15-1025258</t>
  </si>
  <si>
    <t>2023-15-1114850</t>
  </si>
  <si>
    <t>2023-03-1311879</t>
  </si>
  <si>
    <t>2023-12-0150833</t>
  </si>
  <si>
    <t>2023-15-1047829</t>
  </si>
  <si>
    <t>2023-10-1205592</t>
  </si>
  <si>
    <t>宏达鸽舍-李浩</t>
  </si>
  <si>
    <t>2023-01-0884980</t>
  </si>
  <si>
    <t>2023-03-2423466</t>
  </si>
  <si>
    <t>飞鹰鸽舍-王文胜</t>
  </si>
  <si>
    <t>2023-15-1134370</t>
  </si>
  <si>
    <t>钰翔赛鸽-刘金卜</t>
  </si>
  <si>
    <t>2023-03-1963317</t>
  </si>
  <si>
    <t>2023-15-0499420</t>
  </si>
  <si>
    <t>2023-15-0284049</t>
  </si>
  <si>
    <t>2023-15-1018555</t>
  </si>
  <si>
    <t>2023-03-0505981</t>
  </si>
  <si>
    <t>岳守庆+王炳富</t>
  </si>
  <si>
    <t>2023-15-1157687</t>
  </si>
  <si>
    <t>2023-03-2256660</t>
  </si>
  <si>
    <t>董文亮</t>
  </si>
  <si>
    <t>河北高碑店</t>
  </si>
  <si>
    <t>2023-03-2685293</t>
  </si>
  <si>
    <t>2023-15-1018558</t>
  </si>
  <si>
    <t>2023-03-0129006</t>
  </si>
  <si>
    <t>2023-16-0580391</t>
  </si>
  <si>
    <t>2023-03-2351958</t>
  </si>
  <si>
    <t>2023-15-0579991</t>
  </si>
  <si>
    <t>2023-16-0880122</t>
  </si>
  <si>
    <t>2023-15-0953482</t>
  </si>
  <si>
    <t>2023-15-0000185</t>
  </si>
  <si>
    <t>大拇指鸽舍-王秀兰</t>
  </si>
  <si>
    <t>2023-15-0803940</t>
  </si>
  <si>
    <t>金鑫鸽舍-沈金栋</t>
  </si>
  <si>
    <t>2023-03-3156548</t>
  </si>
  <si>
    <t>新城鸽舍-安计华</t>
  </si>
  <si>
    <t>2023-03-1405965</t>
  </si>
  <si>
    <t>2023-01-0034889</t>
  </si>
  <si>
    <t>东城兴化1号鸽舍公东振+孙勇</t>
  </si>
  <si>
    <t>2023-01-1587666</t>
  </si>
  <si>
    <t>2023-15-0687870</t>
  </si>
  <si>
    <t>2023-03-2264811</t>
  </si>
  <si>
    <t>2023-15-0210682</t>
  </si>
  <si>
    <t>温朝军+周大露</t>
  </si>
  <si>
    <t>2023-26-0699500</t>
  </si>
  <si>
    <t>2023-16-0453731</t>
  </si>
  <si>
    <t>2023-03-2721085</t>
  </si>
  <si>
    <t>邵明林</t>
  </si>
  <si>
    <t>2023-15-0084134</t>
  </si>
  <si>
    <t>2023-15-0363337</t>
  </si>
  <si>
    <t>2023-04-0917092</t>
  </si>
  <si>
    <t>2023-12-0271758</t>
  </si>
  <si>
    <t>2023-09-0379443</t>
  </si>
  <si>
    <t>2023-15-1088518</t>
  </si>
  <si>
    <t>2023-09-0304963</t>
  </si>
  <si>
    <t>2023-04-1508938</t>
  </si>
  <si>
    <t>2023-16-0717783</t>
  </si>
  <si>
    <t>2023-30-0451930</t>
  </si>
  <si>
    <t>2023-15-0085800</t>
  </si>
  <si>
    <t>2023-15-0147253</t>
  </si>
  <si>
    <t>2023-03-0449111</t>
  </si>
  <si>
    <t>金凯盛翔-张东洋</t>
  </si>
  <si>
    <t>2023-15-0145889</t>
  </si>
  <si>
    <t>2023-30-1000771</t>
  </si>
  <si>
    <t>王廷德</t>
  </si>
  <si>
    <t>2023-04-0259007</t>
  </si>
  <si>
    <t>美丹昊-蔡恒远</t>
  </si>
  <si>
    <t>2023-03-2877602</t>
  </si>
  <si>
    <t>2023-15-0252418</t>
  </si>
  <si>
    <t>2023-15-0702060</t>
  </si>
  <si>
    <t>赵维强</t>
  </si>
  <si>
    <t>天津市津南区</t>
  </si>
  <si>
    <t>2023-02-0141662</t>
  </si>
  <si>
    <t>2023-01-0278442</t>
  </si>
  <si>
    <t>2023-15-0782109</t>
  </si>
  <si>
    <t>2023-15-0836653</t>
  </si>
  <si>
    <t>2023-10-0877538</t>
  </si>
  <si>
    <t>2023-10-0407621</t>
  </si>
  <si>
    <t>2023-15-0388083</t>
  </si>
  <si>
    <t>2023-16-0225550</t>
  </si>
  <si>
    <t>2023-15-0640381</t>
  </si>
  <si>
    <t>2023-03-0059386</t>
  </si>
  <si>
    <t>2023-30-1000761</t>
  </si>
  <si>
    <t>东方明珠-肖胜全+贾世臣</t>
  </si>
  <si>
    <t>2023-03-2271385</t>
  </si>
  <si>
    <t>2023-10-0740117</t>
  </si>
  <si>
    <t>2023-15-0833624</t>
  </si>
  <si>
    <t>诚海赛鸽-薛成海</t>
  </si>
  <si>
    <t>2023-15-1090559</t>
  </si>
  <si>
    <t>2023-16-0898078</t>
  </si>
  <si>
    <t>2023-03-1989232</t>
  </si>
  <si>
    <t>2023-15-0621261</t>
  </si>
  <si>
    <t>2023-15-0239328</t>
  </si>
  <si>
    <t>闪翔鸽舍-张培山</t>
  </si>
  <si>
    <t>2023-15-0656751</t>
  </si>
  <si>
    <t>2023-15-0133197</t>
  </si>
  <si>
    <t>杨华</t>
  </si>
  <si>
    <t>江苏如东</t>
  </si>
  <si>
    <t>2023-10-0396884</t>
  </si>
  <si>
    <t>2023-12-0096587</t>
  </si>
  <si>
    <t>2023-03-0895430</t>
  </si>
  <si>
    <t>2023-03-1214453</t>
  </si>
  <si>
    <t>2023-15-0692762</t>
  </si>
  <si>
    <t>2023-03-0099679</t>
  </si>
  <si>
    <t>2023-16-0303991</t>
  </si>
  <si>
    <t>马兴广</t>
  </si>
  <si>
    <t>2023-15-0319517</t>
  </si>
  <si>
    <t>2023-15-0078509</t>
  </si>
  <si>
    <t>魏正光</t>
  </si>
  <si>
    <t>2023-15-1024456</t>
  </si>
  <si>
    <t>2023-03-1897801</t>
  </si>
  <si>
    <t>2023-16-0678600</t>
  </si>
  <si>
    <t>2023-15-0849752</t>
  </si>
  <si>
    <t>张宾宪</t>
  </si>
  <si>
    <t>湖北武汉</t>
  </si>
  <si>
    <t>2023-17-0356472</t>
  </si>
  <si>
    <t>露虎鸽舍-蒋传峰</t>
  </si>
  <si>
    <t>2023-12-0250483</t>
  </si>
  <si>
    <t>2023-03-2353340</t>
  </si>
  <si>
    <t>王得森</t>
  </si>
  <si>
    <t>2023-01-1116679</t>
  </si>
  <si>
    <t>2023-30-0306689</t>
  </si>
  <si>
    <t>2023-03-2763567</t>
  </si>
  <si>
    <t>2023-01-0807465</t>
  </si>
  <si>
    <t>2023-19-0201374</t>
  </si>
  <si>
    <t>2023-01-2120252</t>
  </si>
  <si>
    <t>2023-04-0916731</t>
  </si>
  <si>
    <t>2023-12-0588599</t>
  </si>
  <si>
    <t>东方之翔+王建华</t>
  </si>
  <si>
    <t>2023-01-1820358</t>
  </si>
  <si>
    <t>2023-15-0667743</t>
  </si>
  <si>
    <t>2023-12-0109840</t>
  </si>
  <si>
    <t>王林康</t>
  </si>
  <si>
    <t>2023-12-0373614</t>
  </si>
  <si>
    <t>2023-15-0147475</t>
  </si>
  <si>
    <t>李国龙</t>
  </si>
  <si>
    <t>2023-03-2310441</t>
  </si>
  <si>
    <t>2023-04-0289962</t>
  </si>
  <si>
    <t>2023-10-0037652</t>
  </si>
  <si>
    <t>2023-15-0863190</t>
  </si>
  <si>
    <t>军子鸽店-甄德海+张行行</t>
  </si>
  <si>
    <t>2023-01-0478021</t>
  </si>
  <si>
    <t>2023-01-0803073</t>
  </si>
  <si>
    <t>2023-01-1249917</t>
  </si>
  <si>
    <t>2023-03-2807476</t>
  </si>
  <si>
    <t>盛世家园-盛培勇</t>
  </si>
  <si>
    <t>2023-15-0298795</t>
  </si>
  <si>
    <t>南通东盈鸽舍-顾晓东</t>
  </si>
  <si>
    <t>2023-10-0388952</t>
  </si>
  <si>
    <t>2023-10-0438975</t>
  </si>
  <si>
    <t>2023-15-0139829</t>
  </si>
  <si>
    <t>2023-03-1898775</t>
  </si>
  <si>
    <t>冀鲁鸽舍-桑国智+耿佃珂</t>
  </si>
  <si>
    <t>2023-15-0167113</t>
  </si>
  <si>
    <t>2023-03-1319271</t>
  </si>
  <si>
    <t>2023-12-0629014</t>
  </si>
  <si>
    <t>鲁航鸽舍-刘鹏</t>
  </si>
  <si>
    <t>2023-03-1556488</t>
  </si>
  <si>
    <t>2023-16-0423143</t>
  </si>
  <si>
    <t>2023-15-1082195</t>
  </si>
  <si>
    <t>闪翔鸽舍-周延川</t>
  </si>
  <si>
    <t>2023-03-0102388</t>
  </si>
  <si>
    <t>2023-15-0005923</t>
  </si>
  <si>
    <t>腾威鸽舍-王腾威</t>
  </si>
  <si>
    <t>河南杞县</t>
  </si>
  <si>
    <t>2023-16-0764618</t>
  </si>
  <si>
    <t>友祥三环-何新</t>
  </si>
  <si>
    <t>2023-01-1178492</t>
  </si>
  <si>
    <t>2023-03-2264982</t>
  </si>
  <si>
    <t>2023-15-0398537</t>
  </si>
  <si>
    <t>2023-04-0393611</t>
  </si>
  <si>
    <t>2023-04-0456595</t>
  </si>
  <si>
    <t>2023-15-1106356</t>
  </si>
  <si>
    <t>2023-03-2264899</t>
  </si>
  <si>
    <t>张春燕</t>
  </si>
  <si>
    <t>2023-15-0269067</t>
  </si>
  <si>
    <t>2023-15-0604935</t>
  </si>
  <si>
    <t>2023-15-1168738</t>
  </si>
  <si>
    <t>2023-02-0113841</t>
  </si>
  <si>
    <t>2023-15-1106166</t>
  </si>
  <si>
    <t>2023-01-1954993</t>
  </si>
  <si>
    <t>2023-06-0492760</t>
  </si>
  <si>
    <t>2023-16-0225845</t>
  </si>
  <si>
    <t>2023-04-0845724</t>
  </si>
  <si>
    <t>2023-12-0539564</t>
  </si>
  <si>
    <t>2023-15-0315977</t>
  </si>
  <si>
    <t>周顺家</t>
  </si>
  <si>
    <t>山东成武</t>
  </si>
  <si>
    <t>2023-15-0259781</t>
  </si>
  <si>
    <t>2023-16-0000636</t>
  </si>
  <si>
    <t>陈陆军</t>
  </si>
  <si>
    <t>2023-03-0010515</t>
  </si>
  <si>
    <t>2023-02-0727036</t>
  </si>
  <si>
    <t>2023-15-0159985</t>
  </si>
  <si>
    <t>2023-03-2438694</t>
  </si>
  <si>
    <t>2023-03-0143344</t>
  </si>
  <si>
    <t>2023-03-2763563</t>
  </si>
  <si>
    <t>2023-03-2278952</t>
  </si>
  <si>
    <t>2023-15-0317841</t>
  </si>
  <si>
    <t>2023-03-1861362</t>
  </si>
  <si>
    <t>2023-12-0628522</t>
  </si>
  <si>
    <t>2023-03-1292100</t>
  </si>
  <si>
    <t>2023-01-0822996</t>
  </si>
  <si>
    <t>2023-16-0331784</t>
  </si>
  <si>
    <t>2023-15-0317667</t>
  </si>
  <si>
    <t>2023-26-0699499</t>
  </si>
  <si>
    <t>佳羽鸿翔-王丛兴华</t>
  </si>
  <si>
    <t>2023-15-0082339</t>
  </si>
  <si>
    <t>2023-15-0927678</t>
  </si>
  <si>
    <t>2023-01-0017236</t>
  </si>
  <si>
    <t>2023-28-0187891</t>
  </si>
  <si>
    <t>2023-09-0199286</t>
  </si>
  <si>
    <t>2023-03-3099227</t>
  </si>
  <si>
    <t>2023-10-0037665</t>
  </si>
  <si>
    <t>2023-03-2804286</t>
  </si>
  <si>
    <t>2023-03-3024036</t>
  </si>
  <si>
    <t>2023-15-0833989</t>
  </si>
  <si>
    <t>2023-03-2285893</t>
  </si>
  <si>
    <t>2023-03-2949799</t>
  </si>
  <si>
    <t>2023-01-2111009</t>
  </si>
  <si>
    <t>翔祥腾飞鸽舍-张成林</t>
  </si>
  <si>
    <t>2023-16-0179426</t>
  </si>
  <si>
    <t>庚辰鸽苑-王清洋+上海小雄</t>
  </si>
  <si>
    <t>2023-15-0743669</t>
  </si>
  <si>
    <t>2023-01-1638645</t>
  </si>
  <si>
    <t>2023-15-1110854</t>
  </si>
  <si>
    <t>明月弯刀-黄景德</t>
  </si>
  <si>
    <t>2023-03-1345980</t>
  </si>
  <si>
    <t>2023-15-0319046</t>
  </si>
  <si>
    <t>2023-16-0625605</t>
  </si>
  <si>
    <t>2023-03-0069955</t>
  </si>
  <si>
    <t>2023-01-1790250</t>
  </si>
  <si>
    <t>2023-03-0129039</t>
  </si>
  <si>
    <t>北京李国民+马宝</t>
  </si>
  <si>
    <t>2023-03-0180172</t>
  </si>
  <si>
    <t>金冠家园-冯文军</t>
  </si>
  <si>
    <t>2023-03-1276438</t>
  </si>
  <si>
    <t>孟府鸽苑-孟德智</t>
  </si>
  <si>
    <t>2023-15-0458217</t>
  </si>
  <si>
    <t>2023-12-0155533</t>
  </si>
  <si>
    <t>2023-12-0551868</t>
  </si>
  <si>
    <t>2023-03-2200472</t>
  </si>
  <si>
    <t>2023-12-0588600</t>
  </si>
  <si>
    <t>2023-01-0516473</t>
  </si>
  <si>
    <t>2023-03-0043395</t>
  </si>
  <si>
    <t>2023-15-0683871</t>
  </si>
  <si>
    <t>2023-03-2064181</t>
  </si>
  <si>
    <t>壹號梓岩鸽舍-米鹏</t>
  </si>
  <si>
    <t>2023-03-2202527</t>
  </si>
  <si>
    <t>朱旗</t>
  </si>
  <si>
    <t>2023-15-0331269</t>
  </si>
  <si>
    <t>舜宇鸽舍-蔡广超+叶继平</t>
  </si>
  <si>
    <t>2023-12-0692427</t>
  </si>
  <si>
    <t>2023-03-0893602</t>
  </si>
  <si>
    <t>026鸽舍-李利</t>
  </si>
  <si>
    <t>2023-15-0255261</t>
  </si>
  <si>
    <t>2023-02-0728042</t>
  </si>
  <si>
    <t>2023-12-0543985</t>
  </si>
  <si>
    <t>2023-01-1021495</t>
  </si>
  <si>
    <t>2023-15-0370119</t>
  </si>
  <si>
    <t>2023-16-0313563</t>
  </si>
  <si>
    <t>2023-15-0315978</t>
  </si>
  <si>
    <t>2023-01-2020812</t>
  </si>
  <si>
    <t>2023-15-0399363</t>
  </si>
  <si>
    <t>2023-15-0318921</t>
  </si>
  <si>
    <t>2023-01-0995462</t>
  </si>
  <si>
    <t>2023-03-2301356</t>
  </si>
  <si>
    <t>2023-12-0090431</t>
  </si>
  <si>
    <t>2023-01-1875351</t>
  </si>
  <si>
    <t>2023-30-0717044</t>
  </si>
  <si>
    <t>2023-15-0331926</t>
  </si>
  <si>
    <t>2023-02-0113042</t>
  </si>
  <si>
    <t>凤凰传奇-张凯</t>
  </si>
  <si>
    <t>2023-15-0383189</t>
  </si>
  <si>
    <t>2023-15-1168213</t>
  </si>
  <si>
    <t>2023-15-0720773</t>
  </si>
  <si>
    <t>苏洪波</t>
  </si>
  <si>
    <t>2023-15-0469607</t>
  </si>
  <si>
    <t>2023-03-2198641</t>
  </si>
  <si>
    <t>2023-01-1518569</t>
  </si>
  <si>
    <t>翔胜鸽舍-刘汝胜</t>
  </si>
  <si>
    <t>2023-15-0729829</t>
  </si>
  <si>
    <t>2023-12-0648577</t>
  </si>
  <si>
    <t>2023-03-3068565</t>
  </si>
  <si>
    <t>2023-03-0103428</t>
  </si>
  <si>
    <t>2023-30-0400830</t>
  </si>
  <si>
    <t>2023-03-2296369</t>
  </si>
  <si>
    <t>2023-03-2807959</t>
  </si>
  <si>
    <t>隆盛鸽舍-王玉凯</t>
  </si>
  <si>
    <t>山东沾化</t>
  </si>
  <si>
    <t>2023-15-0490709</t>
  </si>
  <si>
    <t>2023-03-0125090</t>
  </si>
  <si>
    <t>翼翔赛鸽-孙贺明</t>
  </si>
  <si>
    <t>2023-03-2790170</t>
  </si>
  <si>
    <t>福顺鸽舍-边洪山+王辉</t>
  </si>
  <si>
    <t>河北大厂</t>
  </si>
  <si>
    <t>2023-03-0283666</t>
  </si>
  <si>
    <t>2023-04-1256779</t>
  </si>
  <si>
    <t>孙思民</t>
  </si>
  <si>
    <t>2023-15-0242086</t>
  </si>
  <si>
    <t>董光奎</t>
  </si>
  <si>
    <t>2023-02-0730200</t>
  </si>
  <si>
    <t>2023-03-1667414</t>
  </si>
  <si>
    <t>2023-15-0706888</t>
  </si>
  <si>
    <t>晖诺赛鸽-郑勇</t>
  </si>
  <si>
    <t>2023-03-0991974</t>
  </si>
  <si>
    <t>2023-10-0949189</t>
  </si>
  <si>
    <t>2023-22-2629362</t>
  </si>
  <si>
    <t>2023-01-1588071</t>
  </si>
  <si>
    <t>2023-04-0562414</t>
  </si>
  <si>
    <t>2023-15-1176276</t>
  </si>
  <si>
    <t>2023-15-1066258</t>
  </si>
  <si>
    <t>山东呈瑞-闫宗龙</t>
  </si>
  <si>
    <t>2023-15-0722772</t>
  </si>
  <si>
    <t>2023-15-0656226</t>
  </si>
  <si>
    <t>2023-15-1110853</t>
  </si>
  <si>
    <t>2023-03-1037756</t>
  </si>
  <si>
    <t>2023-03-1292013</t>
  </si>
  <si>
    <t>2023-15-0835592</t>
  </si>
  <si>
    <t>殷庆柱</t>
  </si>
  <si>
    <t>江苏镇江</t>
  </si>
  <si>
    <t>2023-10-1124352</t>
  </si>
  <si>
    <t>2023-09-0243182</t>
  </si>
  <si>
    <t>魏升平</t>
  </si>
  <si>
    <t>2023-12-0075427</t>
  </si>
  <si>
    <t>2023-03-1713908</t>
  </si>
  <si>
    <t>2023-03-0187511</t>
  </si>
  <si>
    <t>李佑忠</t>
  </si>
  <si>
    <t>2023-15-0656791</t>
  </si>
  <si>
    <t>2023-04-0028370</t>
  </si>
  <si>
    <t>2023-03-1426198</t>
  </si>
  <si>
    <t>2023-03-0080187</t>
  </si>
  <si>
    <t>2023-15-1157689</t>
  </si>
  <si>
    <t>2023-01-1188025</t>
  </si>
  <si>
    <t>2023-01-0023925</t>
  </si>
  <si>
    <t>2023-01-0737974</t>
  </si>
  <si>
    <t>2023-15-0329607</t>
  </si>
  <si>
    <t>2023-15-0649022</t>
  </si>
  <si>
    <t>2023-03-1897892</t>
  </si>
  <si>
    <t>2023-03-2742637</t>
  </si>
  <si>
    <t>2023-15-0658956</t>
  </si>
  <si>
    <t>2023-02-0051968</t>
  </si>
  <si>
    <t>2023-04-0915360</t>
  </si>
  <si>
    <t>阳光嘉园-李根坡+李慧珂</t>
  </si>
  <si>
    <t>2023-15-0095693</t>
  </si>
  <si>
    <t>王琪</t>
  </si>
  <si>
    <t>2023-15-0387944</t>
  </si>
  <si>
    <t>2023-16-0896035</t>
  </si>
  <si>
    <t>2023-03-0092918</t>
  </si>
  <si>
    <t>刚刚好-王刚</t>
  </si>
  <si>
    <t>2023-12-0661086</t>
  </si>
  <si>
    <t>2023-03-1772492</t>
  </si>
  <si>
    <t>精湛鸽舍-陈文昌</t>
  </si>
  <si>
    <t>2023-10-0097796</t>
  </si>
  <si>
    <t>2023-03-2959766</t>
  </si>
  <si>
    <t>天行健-马辉+孟武</t>
  </si>
  <si>
    <t>2023-01-0973245</t>
  </si>
  <si>
    <t>2023-03-1405960</t>
  </si>
  <si>
    <t>2023-04-1236705</t>
  </si>
  <si>
    <t>句容老大鸽舍-冯庆林</t>
  </si>
  <si>
    <t>江苏句容</t>
  </si>
  <si>
    <t>2023-10-1100957</t>
  </si>
  <si>
    <t>2023-15-0189865</t>
  </si>
  <si>
    <t>2023-03-0666387</t>
  </si>
  <si>
    <t>2023-03-0443479</t>
  </si>
  <si>
    <t>2023-12-0658899</t>
  </si>
  <si>
    <t>樊云波</t>
  </si>
  <si>
    <t>2023-03-1692453</t>
  </si>
  <si>
    <t>2023-01-1299903</t>
  </si>
  <si>
    <t>2023-10-0194369</t>
  </si>
  <si>
    <t>2023-01-0589516</t>
  </si>
  <si>
    <t>2023-12-0661025</t>
  </si>
  <si>
    <t>2023-05-0710826</t>
  </si>
  <si>
    <t>张元伦</t>
  </si>
  <si>
    <t>2023-15-0240748</t>
  </si>
  <si>
    <t>2023-15-1022271</t>
  </si>
  <si>
    <t>2023-15-0259432</t>
  </si>
  <si>
    <t>2023-15-0624529</t>
  </si>
  <si>
    <t>2023-15-0719135</t>
  </si>
  <si>
    <t>2023-03-2450226</t>
  </si>
  <si>
    <t>2023-15-0305762</t>
  </si>
  <si>
    <t>2023-03-0096751</t>
  </si>
  <si>
    <t>2023-10-0094443</t>
  </si>
  <si>
    <t>2023-16-0523419</t>
  </si>
  <si>
    <t>2023-09-0392250</t>
  </si>
  <si>
    <t>2023-15-1124022</t>
  </si>
  <si>
    <t>2023-16-0225717</t>
  </si>
  <si>
    <t>2023-01-0637780</t>
  </si>
  <si>
    <t>2023-15-0389549</t>
  </si>
  <si>
    <t>2023-01-1554833</t>
  </si>
  <si>
    <t>张继刚</t>
  </si>
  <si>
    <t>2023-15-0140330</t>
  </si>
  <si>
    <t>2023-15-0794573</t>
  </si>
  <si>
    <t>2023-15-1026020</t>
  </si>
  <si>
    <t>2023-10-0938237</t>
  </si>
  <si>
    <t>2023-01-1108955</t>
  </si>
  <si>
    <t>2023-01-0089737</t>
  </si>
  <si>
    <t>2023-01-0607820</t>
  </si>
  <si>
    <t>2023-15-0712076</t>
  </si>
  <si>
    <t>2023-09-0231196</t>
  </si>
  <si>
    <t>2023-03-2364112</t>
  </si>
  <si>
    <t>2023-01-0870396</t>
  </si>
  <si>
    <t>2023-04-0008493</t>
  </si>
  <si>
    <t>康宁鸽舍-王康+刘岩</t>
  </si>
  <si>
    <t>2023-01-0246817</t>
  </si>
  <si>
    <t>2023-03-0065196</t>
  </si>
  <si>
    <t>2023-03-0043181</t>
  </si>
  <si>
    <t>御琳鸽苑-王庆云</t>
  </si>
  <si>
    <t>2023-22-0296023</t>
  </si>
  <si>
    <t>2023-01-0853362</t>
  </si>
  <si>
    <t>2023-15-1050582</t>
  </si>
  <si>
    <t>2023-03-1976866</t>
  </si>
  <si>
    <t>山东夺标鸽业-姜辉</t>
  </si>
  <si>
    <t>2023-02-0766311</t>
  </si>
  <si>
    <t>2023-03-1515562</t>
  </si>
  <si>
    <t>2023-15-0834689</t>
  </si>
  <si>
    <t>2023-01-1161396</t>
  </si>
  <si>
    <t>2023-15-0849396</t>
  </si>
  <si>
    <t>2023-15-0967880</t>
  </si>
  <si>
    <t>2023-30-0400844</t>
  </si>
  <si>
    <t>2023-05-0364530</t>
  </si>
  <si>
    <t>2023-04-0019112</t>
  </si>
  <si>
    <t>2023-03-2220800</t>
  </si>
  <si>
    <t>2023-03-1346883</t>
  </si>
  <si>
    <t>2023-15-1000875</t>
  </si>
  <si>
    <t>2023-03-2735657</t>
  </si>
  <si>
    <t>2023-03-1561058</t>
  </si>
  <si>
    <t>鑫达赛鸽-崔彬</t>
  </si>
  <si>
    <t>2023-15-0161445</t>
  </si>
  <si>
    <t>2023-04-0091802</t>
  </si>
  <si>
    <t>景玉月</t>
  </si>
  <si>
    <t>2023-15-1058908</t>
  </si>
  <si>
    <t>杨金远</t>
  </si>
  <si>
    <t>2023-09-0143091</t>
  </si>
  <si>
    <t>2023-15-0283462</t>
  </si>
  <si>
    <t>万学志</t>
  </si>
  <si>
    <t>2023-08-0185948</t>
  </si>
  <si>
    <t>2023-10-0744921</t>
  </si>
  <si>
    <t>翔神战队-陈东东+孙海峰</t>
  </si>
  <si>
    <t>2023-16-0775773</t>
  </si>
  <si>
    <t>乔立民</t>
  </si>
  <si>
    <t>2023-15-1161928</t>
  </si>
  <si>
    <t>廉乃忠+田永民</t>
  </si>
  <si>
    <t>2023-15-0357330</t>
  </si>
  <si>
    <t>2023-03-2366016</t>
  </si>
  <si>
    <t>2023-15-0964473</t>
  </si>
  <si>
    <t>2023-09-0231188</t>
  </si>
  <si>
    <t>2023-04-0549064</t>
  </si>
  <si>
    <t>刘立波</t>
  </si>
  <si>
    <t>2023-03-0430199</t>
  </si>
  <si>
    <t>鑫聚源-解俊振+朱丙考</t>
  </si>
  <si>
    <t>2023-15-1107895</t>
  </si>
  <si>
    <t>2023-14-0009080</t>
  </si>
  <si>
    <t>2023-15-0854569</t>
  </si>
  <si>
    <t>婧华超冠-范婧华</t>
  </si>
  <si>
    <t>2023-04-0877843</t>
  </si>
  <si>
    <t>2023-15-0169407</t>
  </si>
  <si>
    <t>祥冠鸽舍-刘芳朝</t>
  </si>
  <si>
    <t>2023-15-0656629</t>
  </si>
  <si>
    <t>2023-10-0804051</t>
  </si>
  <si>
    <t>2023-03-3150583</t>
  </si>
  <si>
    <t>2023-05-0453332</t>
  </si>
  <si>
    <t>2023-01-1243682</t>
  </si>
  <si>
    <t>2023-15-0841774</t>
  </si>
  <si>
    <t>2023-15-0117329</t>
  </si>
  <si>
    <t>2023-26-0087126</t>
  </si>
  <si>
    <t>2023-15-0656219</t>
  </si>
  <si>
    <t>2023-15-1086321</t>
  </si>
  <si>
    <t>2023-05-1320695</t>
  </si>
  <si>
    <t>2023-15-0865111</t>
  </si>
  <si>
    <t>鲁翔赛鸽-卢克勇</t>
  </si>
  <si>
    <t>2023-15-0735127</t>
  </si>
  <si>
    <t>2023-03-0180009</t>
  </si>
  <si>
    <t>翱翔鸽舍-童有松</t>
  </si>
  <si>
    <t>2023-12-0454447</t>
  </si>
  <si>
    <t>刘博</t>
  </si>
  <si>
    <t>重庆</t>
  </si>
  <si>
    <t>2023-03-1627452</t>
  </si>
  <si>
    <t>2023-15-0037036</t>
  </si>
  <si>
    <t>2023-09-0241985</t>
  </si>
  <si>
    <t>2023-16-0530109</t>
  </si>
  <si>
    <t>2023-16-0756467</t>
  </si>
  <si>
    <t>2023-01-1942898</t>
  </si>
  <si>
    <t>2023-10-0099020</t>
  </si>
  <si>
    <t>2023-10-0945016</t>
  </si>
  <si>
    <t>2023-15-0373596</t>
  </si>
  <si>
    <t>为一鸽舍-康为一</t>
  </si>
  <si>
    <t>2023-15-0087127</t>
  </si>
  <si>
    <t>2023-03-0093076</t>
  </si>
  <si>
    <t>鸿冠赛鸽-张玉保</t>
  </si>
  <si>
    <t>2023-01-0836682</t>
  </si>
  <si>
    <t>五虎将联盟-赵志伟</t>
  </si>
  <si>
    <t>吉林四平</t>
  </si>
  <si>
    <t>2023-07-0189082</t>
  </si>
  <si>
    <t>2023-10-0015471</t>
  </si>
  <si>
    <t>2023-03-0180036</t>
  </si>
  <si>
    <t>霍晓儒</t>
  </si>
  <si>
    <t>2023-03-1471768</t>
  </si>
  <si>
    <t>2023-03-0466261</t>
  </si>
  <si>
    <t>2023-03-0091159</t>
  </si>
  <si>
    <t>2023-15-0387800</t>
  </si>
  <si>
    <t>2023-03-1516801</t>
  </si>
  <si>
    <t>2023-15-0210095</t>
  </si>
  <si>
    <t>2023-12-0109835</t>
  </si>
  <si>
    <t>2023-03-3156549</t>
  </si>
  <si>
    <t>2023-15-0834213</t>
  </si>
  <si>
    <t>2023-26-0420903</t>
  </si>
  <si>
    <t>2023-04-1239386</t>
  </si>
  <si>
    <t>李佳</t>
  </si>
  <si>
    <t>2023-15-0648094</t>
  </si>
  <si>
    <t>2023-15-0290210</t>
  </si>
  <si>
    <t>2023-03-0099444</t>
  </si>
  <si>
    <t>2023-17-0081237</t>
  </si>
  <si>
    <t>2023-12-0255042</t>
  </si>
  <si>
    <t>2023-03-1122781</t>
  </si>
  <si>
    <t>2023-15-0825367</t>
  </si>
  <si>
    <t>2023-02-0554734</t>
  </si>
  <si>
    <t>2023-04-0778789</t>
  </si>
  <si>
    <t>2023-01-2120155</t>
  </si>
  <si>
    <t>2023-03-0030851</t>
  </si>
  <si>
    <t>瞬天利鸽业-张廷翊</t>
  </si>
  <si>
    <t>2023-15-0352916</t>
  </si>
  <si>
    <t>2023-15-0381066</t>
  </si>
  <si>
    <t>2023-03-1963967</t>
  </si>
  <si>
    <t>2023-01-1866329</t>
  </si>
  <si>
    <t>2023-15-0387789</t>
  </si>
  <si>
    <t>2023-30-0400876</t>
  </si>
  <si>
    <t>2023-15-0717874</t>
  </si>
  <si>
    <t>2023-15-1011333</t>
  </si>
  <si>
    <t>2023-01-0579846</t>
  </si>
  <si>
    <t>2023-10-1131757</t>
  </si>
  <si>
    <t>2023-09-0290371</t>
  </si>
  <si>
    <t>2023-15-0845299</t>
  </si>
  <si>
    <t>2023-15-0843293</t>
  </si>
  <si>
    <t>信羽星-宋华强</t>
  </si>
  <si>
    <t>安徽和县</t>
  </si>
  <si>
    <t>2023-12-0044916</t>
  </si>
  <si>
    <t>2023-03-1950287</t>
  </si>
  <si>
    <t>2023-03-0180027</t>
  </si>
  <si>
    <t>巴鲜烤鱼-申宾宾</t>
  </si>
  <si>
    <t>2023-22-0236522</t>
  </si>
  <si>
    <t>2023-03-0187968</t>
  </si>
  <si>
    <t>2023-03-1516807</t>
  </si>
  <si>
    <t>2023-03-0189367</t>
  </si>
  <si>
    <t>2023-01-1665690</t>
  </si>
  <si>
    <t>2023-22-0236561</t>
  </si>
  <si>
    <t>2023-01-1995985</t>
  </si>
  <si>
    <t>孟林+孟德豹</t>
  </si>
  <si>
    <t>2023-16-0583198</t>
  </si>
  <si>
    <t>2023-03-2324475</t>
  </si>
  <si>
    <t>2023-15-0854527</t>
  </si>
  <si>
    <t>2023-10-0947970</t>
  </si>
  <si>
    <t>2023-04-1234699</t>
  </si>
  <si>
    <t>2023-02-0423578</t>
  </si>
  <si>
    <t>2023-15-0743871</t>
  </si>
  <si>
    <t>2023-30-0311393</t>
  </si>
  <si>
    <t>2023-01-1600963</t>
  </si>
  <si>
    <t>道森鸽业-张彦军</t>
  </si>
  <si>
    <t>2023-03-0176531</t>
  </si>
  <si>
    <t>2023-15-0699624</t>
  </si>
  <si>
    <t>2023-03-0160497</t>
  </si>
  <si>
    <t>河北森恒公司-李顺</t>
  </si>
  <si>
    <t>2023-03-2032377</t>
  </si>
  <si>
    <t>2023-01-2099547</t>
  </si>
  <si>
    <t>2023-03-2207881</t>
  </si>
  <si>
    <t>2023-16-0013780</t>
  </si>
  <si>
    <t>一川柏文鸽舍-强同顺</t>
  </si>
  <si>
    <t>2023-15-0399250</t>
  </si>
  <si>
    <t>2023-03-0893481</t>
  </si>
  <si>
    <t>2023-03-3097334</t>
  </si>
  <si>
    <t>2023-15-0096846</t>
  </si>
  <si>
    <t>2023-15-0318857</t>
  </si>
  <si>
    <t>2023-01-1822559</t>
  </si>
  <si>
    <t>2023-15-0916139</t>
  </si>
  <si>
    <t>2023-03-2187975</t>
  </si>
  <si>
    <t>2023-01-1900725</t>
  </si>
  <si>
    <t>2023-15-1170994</t>
  </si>
  <si>
    <t>2023-03-0895655</t>
  </si>
  <si>
    <t>豆豆鸽舍-李辉</t>
  </si>
  <si>
    <t>安徽利辛</t>
  </si>
  <si>
    <t>2023-12-0261593</t>
  </si>
  <si>
    <t>肖迎</t>
  </si>
  <si>
    <t>2023-15-0174237</t>
  </si>
  <si>
    <t>上海隋园鸽业-刘伟</t>
  </si>
  <si>
    <t>2023-09-0275650</t>
  </si>
  <si>
    <t>2023-12-0648575</t>
  </si>
  <si>
    <t>2023-04-0012885</t>
  </si>
  <si>
    <t>赵迎春+邓松林</t>
  </si>
  <si>
    <t>2023-16-0153531</t>
  </si>
  <si>
    <t>2023-12-0494846</t>
  </si>
  <si>
    <t>2023-15-1139083</t>
  </si>
  <si>
    <t>2023-01-1617783</t>
  </si>
  <si>
    <t>2023-15-0699764</t>
  </si>
  <si>
    <t>2023-15-1078416</t>
  </si>
  <si>
    <t>2023-04-1252595</t>
  </si>
  <si>
    <t>2023-15-1126070</t>
  </si>
  <si>
    <t>2023-15-1001828</t>
  </si>
  <si>
    <t>2023-03-2439643</t>
  </si>
  <si>
    <t>比亚军快-庄洪胜</t>
  </si>
  <si>
    <t>2023-15-0602595</t>
  </si>
  <si>
    <t>2023-01-0622238</t>
  </si>
  <si>
    <t>2023-15-0000105</t>
  </si>
  <si>
    <t>2023-03-2804285</t>
  </si>
  <si>
    <t>2023-16-0412210</t>
  </si>
  <si>
    <t>深圳鹏昊鸽舍-李兵</t>
  </si>
  <si>
    <t>广东深圳</t>
  </si>
  <si>
    <t>2023-19-0089975</t>
  </si>
  <si>
    <t>2023-01-1478235</t>
  </si>
  <si>
    <t>2023-16-0225715</t>
  </si>
  <si>
    <t>2023-01-0822993</t>
  </si>
  <si>
    <t>信六一</t>
  </si>
  <si>
    <t>2023-09-0170824</t>
  </si>
  <si>
    <t>2023-03-2881564</t>
  </si>
  <si>
    <t>刘开</t>
  </si>
  <si>
    <t>2023-15-0059848</t>
  </si>
  <si>
    <t>源兴鸽苑-邱少凡</t>
  </si>
  <si>
    <t>福建石狮</t>
  </si>
  <si>
    <t>2023-13-0128128</t>
  </si>
  <si>
    <t>2023-15-0728089</t>
  </si>
  <si>
    <t>韩士勇</t>
  </si>
  <si>
    <t>2023-15-0332597</t>
  </si>
  <si>
    <t>2023-12-0084859</t>
  </si>
  <si>
    <t>2023-01-0389076</t>
  </si>
  <si>
    <t>2023-03-0112615</t>
  </si>
  <si>
    <t>翔宇鸽舍-李书岐</t>
  </si>
  <si>
    <t>2023-03-1104537</t>
  </si>
  <si>
    <t>2023-15-0875046</t>
  </si>
  <si>
    <t>2023-03-3216679</t>
  </si>
  <si>
    <t>2023-12-0454443</t>
  </si>
  <si>
    <t>赵岳语瞳</t>
  </si>
  <si>
    <t>2023-01-0747623</t>
  </si>
  <si>
    <t>曹建民</t>
  </si>
  <si>
    <t>2023-15-1066305</t>
  </si>
  <si>
    <t>2023-10-0951588</t>
  </si>
  <si>
    <t>紫金城鸽舍-邵桂平</t>
  </si>
  <si>
    <t>2023-15-0647009</t>
  </si>
  <si>
    <t>2023-15-0976195</t>
  </si>
  <si>
    <t>2023-15-0944740</t>
  </si>
  <si>
    <t>2023-01-1614514</t>
  </si>
  <si>
    <t>2023-15-0687891</t>
  </si>
  <si>
    <t>劲翔翼龙-李劲松</t>
  </si>
  <si>
    <t>2023-10-0719992</t>
  </si>
  <si>
    <t>2023-12-0643770</t>
  </si>
  <si>
    <t>2023-03-2256602</t>
  </si>
  <si>
    <t>2023-15-0748848</t>
  </si>
  <si>
    <t>2023-15-0701863</t>
  </si>
  <si>
    <t>2023-03-1243487</t>
  </si>
  <si>
    <t>2023-15-0339979</t>
  </si>
  <si>
    <t>2023-15-0007466</t>
  </si>
  <si>
    <t>2023-03-1117580</t>
  </si>
  <si>
    <t>2023-16-0700064</t>
  </si>
  <si>
    <t>2023-11-0283132</t>
  </si>
  <si>
    <t>2023-15-0352874</t>
  </si>
  <si>
    <t>2023-15-0387797</t>
  </si>
  <si>
    <t>淇滨赛鸽-谢法杰</t>
  </si>
  <si>
    <t>河南鹤壁</t>
  </si>
  <si>
    <t>2023-16-0623360</t>
  </si>
  <si>
    <t>2023-12-0529867</t>
  </si>
  <si>
    <t>2023-15-0027867</t>
  </si>
  <si>
    <t>2023-03-0088112</t>
  </si>
  <si>
    <t>2023-10-0388988</t>
  </si>
  <si>
    <t>2023-04-0682717</t>
  </si>
  <si>
    <t>2023-12-0649178</t>
  </si>
  <si>
    <t>2023-15-0112980</t>
  </si>
  <si>
    <t>2023-15-0399249</t>
  </si>
  <si>
    <t>2023-03-2223231</t>
  </si>
  <si>
    <t>2023-03-0506784</t>
  </si>
  <si>
    <t>2023-03-2274244</t>
  </si>
  <si>
    <t>2023-15-1096201</t>
  </si>
  <si>
    <t>2023-03-0010667</t>
  </si>
  <si>
    <t>2023-15-1137110</t>
  </si>
  <si>
    <t>周长华</t>
  </si>
  <si>
    <t>2023-15-1009159</t>
  </si>
  <si>
    <t>冠晟鸽业-闫明</t>
  </si>
  <si>
    <t>2023-15-0277623</t>
  </si>
  <si>
    <t>2023-15-0186322</t>
  </si>
  <si>
    <t>河北飞翔赛鸽公棚张艳广+王健+黄福平</t>
  </si>
  <si>
    <t>2023-03-1529768</t>
  </si>
  <si>
    <t>2023-15-0004162</t>
  </si>
  <si>
    <t>2023-16-0786622</t>
  </si>
  <si>
    <t>2023-03-0103455</t>
  </si>
  <si>
    <t>2023-01-1947584</t>
  </si>
  <si>
    <t>2023-15-0728070</t>
  </si>
  <si>
    <t>腾霄鸽业-张霄</t>
  </si>
  <si>
    <t>2023-15-0152200</t>
  </si>
  <si>
    <t>龙王超市-王宗纯+王永聪</t>
  </si>
  <si>
    <t>2023-12-0423933</t>
  </si>
  <si>
    <t>2023-12-0529956</t>
  </si>
  <si>
    <t>2023-03-2000945</t>
  </si>
  <si>
    <t>2023-06-0589238</t>
  </si>
  <si>
    <t>2023-01-0853389</t>
  </si>
  <si>
    <t>益鑫联翔-韩松</t>
  </si>
  <si>
    <t>2023-03-1364444</t>
  </si>
  <si>
    <t>2023-03-2009874</t>
  </si>
  <si>
    <t>2023-16-0453733</t>
  </si>
  <si>
    <t>宝龙联合-宋斌</t>
  </si>
  <si>
    <t>2023-01-0988474</t>
  </si>
  <si>
    <t>2023-15-0398483</t>
  </si>
  <si>
    <t>2023-03-2814569</t>
  </si>
  <si>
    <t>2023-03-1903940</t>
  </si>
  <si>
    <t>2023-15-0155807</t>
  </si>
  <si>
    <t>2023-03-2431490</t>
  </si>
  <si>
    <t>2023-03-2392820</t>
  </si>
  <si>
    <t>2023-15-1090556</t>
  </si>
  <si>
    <t>2023-16-0299129</t>
  </si>
  <si>
    <t>2023-04-0734367</t>
  </si>
  <si>
    <t>2023-15-0717898</t>
  </si>
  <si>
    <t>2023-15-0743358</t>
  </si>
  <si>
    <t>2023-16-0151823</t>
  </si>
  <si>
    <t>2023-03-0277906</t>
  </si>
  <si>
    <t>2023-03-2659735</t>
  </si>
  <si>
    <t>辉煌赛鸽-郭志平</t>
  </si>
  <si>
    <t>2023-04-1127210</t>
  </si>
  <si>
    <t>2023-15-0707791</t>
  </si>
  <si>
    <t>2023-03-0129070</t>
  </si>
  <si>
    <t>2023-15-0027820</t>
  </si>
  <si>
    <t>2023-03-1405972</t>
  </si>
  <si>
    <t>千翔赛鸽-王传亮</t>
  </si>
  <si>
    <t>2023-15-0119798</t>
  </si>
  <si>
    <t>2023-15-0178826</t>
  </si>
  <si>
    <t>2023-15-0491073</t>
  </si>
  <si>
    <t>2023-15-0210159</t>
  </si>
  <si>
    <t>百鸽家园-李坤</t>
  </si>
  <si>
    <t>2023-15-1093715</t>
  </si>
  <si>
    <t>壮壮鸽舍-张一凡</t>
  </si>
  <si>
    <t>2023-15-0685784</t>
  </si>
  <si>
    <t>2023-08-0131188</t>
  </si>
  <si>
    <t>凯皇鸽舍-刘彬</t>
  </si>
  <si>
    <t>2023-15-0281528</t>
  </si>
  <si>
    <t>2023-15-0727308</t>
  </si>
  <si>
    <t>2023-03-0893355</t>
  </si>
  <si>
    <t>2023-15-0718262</t>
  </si>
  <si>
    <t>2023-03-0009284</t>
  </si>
  <si>
    <t>浩然鸽业-吴亚林</t>
  </si>
  <si>
    <t>2023-03-0015887</t>
  </si>
  <si>
    <t>2023-12-0539566</t>
  </si>
  <si>
    <t>2023-01-0001865</t>
  </si>
  <si>
    <t>传程鸽舍-李文传</t>
  </si>
  <si>
    <t>2023-15-0012204</t>
  </si>
  <si>
    <t>翔彬鸽舍-孔祥彬</t>
  </si>
  <si>
    <t>2023-15-0478117</t>
  </si>
  <si>
    <t>2023-04-0090261</t>
  </si>
  <si>
    <t>2023-12-0452769</t>
  </si>
  <si>
    <t>2023-15-1106359</t>
  </si>
  <si>
    <t>2023-10-0748213</t>
  </si>
  <si>
    <t>2023-04-0081143</t>
  </si>
  <si>
    <t>2023-02-0407255</t>
  </si>
  <si>
    <t>2023-15-0305733</t>
  </si>
  <si>
    <t>2023-16-0809876</t>
  </si>
  <si>
    <t>2023-15-0854734</t>
  </si>
  <si>
    <t>2023-03-1690085</t>
  </si>
  <si>
    <t>2023-15-0326024</t>
  </si>
  <si>
    <t>2023-15-0387790</t>
  </si>
  <si>
    <t>嘉宸鸽业-张庆星</t>
  </si>
  <si>
    <t>2023-01-0190367</t>
  </si>
  <si>
    <t>南通黑桃 余一江</t>
  </si>
  <si>
    <t>2023-10-0384491</t>
  </si>
  <si>
    <t>2023-12-0472002</t>
  </si>
  <si>
    <t>2023-15-0139811</t>
  </si>
  <si>
    <t>2023-15-0259429</t>
  </si>
  <si>
    <t>2023-04-0893612</t>
  </si>
  <si>
    <t>0318鸽舍+王顺宁</t>
  </si>
  <si>
    <t>2023-03-1577113</t>
  </si>
  <si>
    <t>2023-03-0090338</t>
  </si>
  <si>
    <t>2023-03-1294863</t>
  </si>
  <si>
    <t>2023-15-0643346</t>
  </si>
  <si>
    <t>跃隼超亚-吴世超</t>
  </si>
  <si>
    <t>2023-03-1534778</t>
  </si>
  <si>
    <t>2023-01-1966671</t>
  </si>
  <si>
    <t>江苏晟恒-刘杰</t>
  </si>
  <si>
    <t>2023-10-0052229</t>
  </si>
  <si>
    <t>2023-03-0125238</t>
  </si>
  <si>
    <t>2023-03-0092904</t>
  </si>
  <si>
    <t>2023-15-0027811</t>
  </si>
  <si>
    <t>鹏程文晗-张立扬</t>
  </si>
  <si>
    <t>2023-03-3199906</t>
  </si>
  <si>
    <t>2023-15-1166248</t>
  </si>
  <si>
    <t>湾仔鸽舍-张明星+ 李玉成</t>
  </si>
  <si>
    <t>2023-03-3065578</t>
  </si>
  <si>
    <t>2023-03-0099713</t>
  </si>
  <si>
    <t>2023-09-0094495</t>
  </si>
  <si>
    <t>2023-15-0468845</t>
  </si>
  <si>
    <t>2023-01-0957081</t>
  </si>
  <si>
    <t>2023-03-1467730</t>
  </si>
  <si>
    <t>2023-12-0692426</t>
  </si>
  <si>
    <t>华帝赛鸽-刘保华</t>
  </si>
  <si>
    <t>2023-04-0834590</t>
  </si>
  <si>
    <t>名泉鸽业-郭维维</t>
  </si>
  <si>
    <t>2023-03-1489813</t>
  </si>
  <si>
    <t>2023-15-0894916</t>
  </si>
  <si>
    <t>开心阁（鸽）-逯仁合</t>
  </si>
  <si>
    <t>2023-15-0692193</t>
  </si>
  <si>
    <t>2023-02-0023627</t>
  </si>
  <si>
    <t>2023-15-0943300</t>
  </si>
  <si>
    <t>2023-12-0658578</t>
  </si>
  <si>
    <t>2023-15-1110941</t>
  </si>
  <si>
    <t>2023-15-0495299</t>
  </si>
  <si>
    <t>2023-15-1027938</t>
  </si>
  <si>
    <t>城市雷达-李苾磐</t>
  </si>
  <si>
    <t>2023-09-0162814</t>
  </si>
  <si>
    <t>2023-15-0383426</t>
  </si>
  <si>
    <t>2023-04-0024409</t>
  </si>
  <si>
    <t>2023-16-0139910</t>
  </si>
  <si>
    <t>2023-15-0259788</t>
  </si>
  <si>
    <t>2023-15-0318803</t>
  </si>
  <si>
    <t>2023-03-1588040</t>
  </si>
  <si>
    <t>2023-15-0388932</t>
  </si>
  <si>
    <t>2023-04-0003939</t>
  </si>
  <si>
    <t>2023-03-1365726</t>
  </si>
  <si>
    <t>2023-12-0570051</t>
  </si>
  <si>
    <t>2023-22-0236566</t>
  </si>
  <si>
    <t>天际彩虹鸽舍-赵洪祥</t>
  </si>
  <si>
    <t>2023-16-0451887</t>
  </si>
  <si>
    <t>2023-10-0939438</t>
  </si>
  <si>
    <t>2023-15-0370193</t>
  </si>
  <si>
    <t>2023-15-0353564</t>
  </si>
  <si>
    <t>2023-15-0717854</t>
  </si>
  <si>
    <t>2023-03-2152754</t>
  </si>
  <si>
    <t>晨翔鸽舍-宋瑞涛</t>
  </si>
  <si>
    <t>2023-01-0425345</t>
  </si>
  <si>
    <t>2023-06-0373579</t>
  </si>
  <si>
    <t>赵传新+曾庆峰</t>
  </si>
  <si>
    <t>2023-15-0545831</t>
  </si>
  <si>
    <t>2023-15-0728056</t>
  </si>
  <si>
    <t>揽秀宝石鸽舍+李磊</t>
  </si>
  <si>
    <t>2023-01-0710120</t>
  </si>
  <si>
    <t>2023-03-1695090</t>
  </si>
  <si>
    <t>2023-03-1998951</t>
  </si>
  <si>
    <t>2023-15-0758216</t>
  </si>
  <si>
    <t>马世华</t>
  </si>
  <si>
    <t>2023-12-0377043</t>
  </si>
  <si>
    <t>2023-03-1534556</t>
  </si>
  <si>
    <t>张纯坡</t>
  </si>
  <si>
    <t>2023-15-0276943</t>
  </si>
  <si>
    <t>2023-01-0776578</t>
  </si>
  <si>
    <t>2023-04-0425448</t>
  </si>
  <si>
    <t>2023-04-1199808</t>
  </si>
  <si>
    <t>2023-03-1592008</t>
  </si>
  <si>
    <t>马全合</t>
  </si>
  <si>
    <t>2023-01-0012041</t>
  </si>
  <si>
    <t>2023-12-0683339</t>
  </si>
  <si>
    <t>2023-16-0807086</t>
  </si>
  <si>
    <t>2023-16-0225721</t>
  </si>
  <si>
    <t>强大提速-王强</t>
  </si>
  <si>
    <t>2023-02-0154529</t>
  </si>
  <si>
    <t>2023-03-2000681</t>
  </si>
  <si>
    <t>2023-15-0398576</t>
  </si>
  <si>
    <t>2023-01-1926011</t>
  </si>
  <si>
    <t>2023-12-0155526</t>
  </si>
  <si>
    <t>冯英杰</t>
  </si>
  <si>
    <t>2023-01-1825127</t>
  </si>
  <si>
    <t>2023-03-0895581</t>
  </si>
  <si>
    <t>2023-16-0447523</t>
  </si>
  <si>
    <t>2023-06-0031039</t>
  </si>
  <si>
    <t>赵连强</t>
  </si>
  <si>
    <t>2023-01-0459142</t>
  </si>
  <si>
    <t>2023-15-0170841</t>
  </si>
  <si>
    <t>2023-15-1114380</t>
  </si>
  <si>
    <t>海纳百川-吕言海</t>
  </si>
  <si>
    <t>2023-15-0876090</t>
  </si>
  <si>
    <t>2023-02-0494435</t>
  </si>
  <si>
    <t>2023-15-0837890</t>
  </si>
  <si>
    <t>2023-01-1161400</t>
  </si>
  <si>
    <t>2023-16-0303926</t>
  </si>
  <si>
    <t>2023-16-0423607</t>
  </si>
  <si>
    <t>2023-03-3160262</t>
  </si>
  <si>
    <t>2023-01-2077315</t>
  </si>
  <si>
    <t>2023-16-0136780</t>
  </si>
  <si>
    <t>2023-03-2299246</t>
  </si>
  <si>
    <t>2023-15-0960157</t>
  </si>
  <si>
    <t>2023-19-0728777</t>
  </si>
  <si>
    <t>2023-30-0400065</t>
  </si>
  <si>
    <t>2023-15-0709621</t>
  </si>
  <si>
    <t>2023-10-0821015</t>
  </si>
  <si>
    <t>2023-03-2256669</t>
  </si>
  <si>
    <t>2023-03-1467732</t>
  </si>
  <si>
    <t>2023-01-0004702</t>
  </si>
  <si>
    <t>2023-03-2025982</t>
  </si>
  <si>
    <t>2023-03-0096755</t>
  </si>
  <si>
    <t>2023-15-0728026</t>
  </si>
  <si>
    <t>宋宏前+宋远威+宋家辉</t>
  </si>
  <si>
    <t>四川犍为</t>
  </si>
  <si>
    <t>2023-01-1028071</t>
  </si>
  <si>
    <t>辛卫</t>
  </si>
  <si>
    <t>福建泉州</t>
  </si>
  <si>
    <t>2023-01-0870378</t>
  </si>
  <si>
    <t>2023-12-0249043</t>
  </si>
  <si>
    <t>2023-15-1096365</t>
  </si>
  <si>
    <t>龚文芳</t>
  </si>
  <si>
    <t>2023-01-1052822</t>
  </si>
  <si>
    <t>2023-16-0451696</t>
  </si>
  <si>
    <t>斯美特鸽舍-吕东辉</t>
  </si>
  <si>
    <t>2023-03-1319497</t>
  </si>
  <si>
    <t>乔峰鸽业-乔文辉</t>
  </si>
  <si>
    <t>2023-15-0351596</t>
  </si>
  <si>
    <t>展翅翱翔鸽舍-贺恒建</t>
  </si>
  <si>
    <t>2023-10-0827398</t>
  </si>
  <si>
    <t>2023-15-0782153</t>
  </si>
  <si>
    <t>2023-03-1772401</t>
  </si>
  <si>
    <t>2023-15-0744677</t>
  </si>
  <si>
    <t>2023-11-0353384</t>
  </si>
  <si>
    <t>2023-04-0081420</t>
  </si>
  <si>
    <t>2023-04-0682716</t>
  </si>
  <si>
    <t>2023-15-0655456</t>
  </si>
  <si>
    <t>中奥爱丽丝-李鹏</t>
  </si>
  <si>
    <t>2023-04-0894587</t>
  </si>
  <si>
    <t>2023-01-0900893</t>
  </si>
  <si>
    <t>2023-03-0157730</t>
  </si>
  <si>
    <t>2023-03-1711125</t>
  </si>
  <si>
    <t>2023-15-0919893</t>
  </si>
  <si>
    <t>2023-15-1133976</t>
  </si>
  <si>
    <t>宝顺鸽舍-赵建林</t>
  </si>
  <si>
    <t>2023-01-0079530</t>
  </si>
  <si>
    <t>2023-09-0232179</t>
  </si>
  <si>
    <t>2023-03-0098904</t>
  </si>
  <si>
    <t>福大鸽业王秀丽+刘山平</t>
  </si>
  <si>
    <t>2023-26-0423913</t>
  </si>
  <si>
    <t>2023-15-0835188</t>
  </si>
  <si>
    <t>2023-15-0113674</t>
  </si>
  <si>
    <t>2023-15-0698281</t>
  </si>
  <si>
    <t>2023-12-0545256</t>
  </si>
  <si>
    <t>2023-03-2859463</t>
  </si>
  <si>
    <t>超越鸽业-许俊</t>
  </si>
  <si>
    <t>2023-10-0190811</t>
  </si>
  <si>
    <t>2023-17-0081238</t>
  </si>
  <si>
    <t>2023-15-1116058</t>
  </si>
  <si>
    <t>2023-15-0387930</t>
  </si>
  <si>
    <t>2023-10-0831945</t>
  </si>
  <si>
    <t>2023-03-1777378</t>
  </si>
  <si>
    <t>2023-03-0160069</t>
  </si>
  <si>
    <t>王永</t>
  </si>
  <si>
    <t>山东乐陵</t>
  </si>
  <si>
    <t>2023-15-0731978</t>
  </si>
  <si>
    <t>2023-01-1436941</t>
  </si>
  <si>
    <t>2023-15-0348794</t>
  </si>
  <si>
    <t>2023-10-0839779</t>
  </si>
  <si>
    <t>2023-01-0061006</t>
  </si>
  <si>
    <t>2023-03-2627749</t>
  </si>
  <si>
    <t>2023-15-1007374</t>
  </si>
  <si>
    <t>2023-12-0542237</t>
  </si>
  <si>
    <t>2023-15-0388904</t>
  </si>
  <si>
    <t>一诺联盟-田晨+王钊</t>
  </si>
  <si>
    <t>2023-04-1220365</t>
  </si>
  <si>
    <t>2023-15-0169408</t>
  </si>
  <si>
    <t>2023-03-2188079</t>
  </si>
  <si>
    <t>始终鸽舍-王保林</t>
  </si>
  <si>
    <t>2023-15-0351423</t>
  </si>
  <si>
    <t>2023-15-0830808</t>
  </si>
  <si>
    <t>2023-15-0668807</t>
  </si>
  <si>
    <t>2023-15-0237993</t>
  </si>
  <si>
    <t>勇者志富刘志勇+龍的传人曲家波</t>
  </si>
  <si>
    <t>辽宁营口</t>
  </si>
  <si>
    <t>2023-06-0150761</t>
  </si>
  <si>
    <t>2023-15-0924885</t>
  </si>
  <si>
    <t>2023-04-0889066</t>
  </si>
  <si>
    <t>吉祥鸽业-李炳先</t>
  </si>
  <si>
    <t>2023-15-0222420</t>
  </si>
  <si>
    <t>福往福来-公惟学</t>
  </si>
  <si>
    <t>2023-15-0177126</t>
  </si>
  <si>
    <t>北店翔冠-杨立元</t>
  </si>
  <si>
    <t>2023-03-2309589</t>
  </si>
  <si>
    <t>2023-03-0085449</t>
  </si>
  <si>
    <t>2023-15-0353571</t>
  </si>
  <si>
    <t>2023-15-0104444</t>
  </si>
  <si>
    <t>2023-03-0606044</t>
  </si>
  <si>
    <t>2023-15-0748842</t>
  </si>
  <si>
    <t>2023-05-0905368</t>
  </si>
  <si>
    <t>2023-15-1025416</t>
  </si>
  <si>
    <t>2023-15-0566150</t>
  </si>
  <si>
    <t>2023-02-0224689</t>
  </si>
  <si>
    <t>2023-10-1080722</t>
  </si>
  <si>
    <t>2023-03-0044423</t>
  </si>
  <si>
    <t>蓝星化工-南卫华</t>
  </si>
  <si>
    <t>2023-03-0166735</t>
  </si>
  <si>
    <t>2023-03-1700088</t>
  </si>
  <si>
    <t>2023-15-1110610</t>
  </si>
  <si>
    <t>2023-15-1157116</t>
  </si>
  <si>
    <t>2023-03-0120113</t>
  </si>
  <si>
    <t>2023-15-1047880</t>
  </si>
  <si>
    <t>润天建材-张昶+马进</t>
  </si>
  <si>
    <t>2023-16-0566773</t>
  </si>
  <si>
    <t>2023-16-0777114</t>
  </si>
  <si>
    <t>2023-19-0119961</t>
  </si>
  <si>
    <t>2023-01-0213988</t>
  </si>
  <si>
    <t>2023-10-0922019</t>
  </si>
  <si>
    <t>2023-15-1114400</t>
  </si>
  <si>
    <t>2023-15-0656176</t>
  </si>
  <si>
    <t>2023-03-0893482</t>
  </si>
  <si>
    <t>2023-15-0112647</t>
  </si>
  <si>
    <t>飞龙鸽舍-鹿锋刚</t>
  </si>
  <si>
    <t>2023-15-0111448</t>
  </si>
  <si>
    <t>2023-12-0640985</t>
  </si>
  <si>
    <t>2023-15-0624598</t>
  </si>
  <si>
    <t>2023-15-0468825</t>
  </si>
  <si>
    <t>2023-03-0166891</t>
  </si>
  <si>
    <t>2023-12-0686284</t>
  </si>
  <si>
    <t>2023-30-0895079</t>
  </si>
  <si>
    <t>2023-15-0936063</t>
  </si>
  <si>
    <t>2023-03-2685286</t>
  </si>
  <si>
    <t>2023-01-1588078</t>
  </si>
  <si>
    <t>2023-03-2225579</t>
  </si>
  <si>
    <t>2023-15-0665977</t>
  </si>
  <si>
    <t>2023-15-1116153</t>
  </si>
  <si>
    <t>2023-03-0096758</t>
  </si>
  <si>
    <t>2023-15-0691988</t>
  </si>
  <si>
    <t>阳光鸽舍-樊红星</t>
  </si>
  <si>
    <t>2023-15-0323223</t>
  </si>
  <si>
    <t>高尚</t>
  </si>
  <si>
    <t>北京延庆</t>
  </si>
  <si>
    <t>2023-01-0633717</t>
  </si>
  <si>
    <t>2023-12-0491394</t>
  </si>
  <si>
    <t>2023-10-0744151</t>
  </si>
  <si>
    <t>2023-15-1072297</t>
  </si>
  <si>
    <t>2023-03-2955825</t>
  </si>
  <si>
    <t>2023-16-0786630</t>
  </si>
  <si>
    <t>2023-04-0054569</t>
  </si>
  <si>
    <t>灰</t>
  </si>
  <si>
    <t>第一关-第238名  第二关-第104名  第三关-第8名</t>
  </si>
  <si>
    <t>第一关-第91名  第二关-第190名  第三关-第205名</t>
  </si>
  <si>
    <t>第一关-第511名  第二关-第20名  第三关-第71名</t>
  </si>
  <si>
    <t>第一关-第19名  第二关-第472名  第三关-第118名</t>
  </si>
  <si>
    <t>第一关-第269名  第二关-第133名  第三关-第233名</t>
  </si>
  <si>
    <t>第一关-第65名  第二关-第48名  第三关-第535名</t>
  </si>
  <si>
    <t>第一关-第492名  第二关-第137名  第三关-第49名</t>
  </si>
  <si>
    <t>第一关-第535名  第二关-第44名  第三关-第148名</t>
  </si>
  <si>
    <t>第一关-第271名  第二关-第310名  第三关-第163名</t>
  </si>
  <si>
    <t>第一关-第641名  第二关-第97名  第三关-第13名</t>
  </si>
  <si>
    <t>第一关-第578名  第二关-第89名  第三关-第89名</t>
  </si>
  <si>
    <t>第一关-第758名  第二关-第37名  第三关-第12名</t>
  </si>
  <si>
    <t>第一关-第623名  第二关-第51名  第三关-第183名</t>
  </si>
  <si>
    <t>第一关-第586名  第二关-第158名  第三关-第172名</t>
  </si>
  <si>
    <t>第一关-第709名  第二关-第132名  第三关-第84名</t>
  </si>
  <si>
    <t>第一关-第39名  第二关-第690名  第三关-第227名</t>
  </si>
  <si>
    <t>第一关-第874名  第二关-第73名  第三关-第20名</t>
  </si>
  <si>
    <t>第一关-第837名  第二关-第56名  第三关-第145名</t>
  </si>
  <si>
    <t>第一关-第421名  第二关-第429名  第三关-第192名</t>
  </si>
  <si>
    <t>第一关-第163名  第二关-第114名  第三关-第785名</t>
  </si>
  <si>
    <t>第一关-第658名  第二关-第385名  第三关-第74名</t>
  </si>
  <si>
    <t>第一关-第363名  第二关-第82名  第三关-第728名</t>
  </si>
  <si>
    <t>第一关-第751名  第二关-第308名  第三关-第169名</t>
  </si>
  <si>
    <t>第一关-第1134名  第二关-第34名  第三关-第106名</t>
  </si>
  <si>
    <t>第一关-第626名  第二关-第453名  第三关-第243名</t>
  </si>
  <si>
    <t>第一关-第28名  第二关-第75名  第三关-第1235名</t>
  </si>
  <si>
    <t>第一关-第771名  第二关-第338名  第三关-第231名</t>
  </si>
  <si>
    <t>第一关-第845名  第二关-第152名  第三关-第354名</t>
  </si>
  <si>
    <t>第一关-第580名  第二关-第750名  第三关-第24名</t>
  </si>
  <si>
    <t>第一关-第647名  第二关-第38名  第三关-第691名</t>
  </si>
  <si>
    <t>第一关-第86名  第二关-第517名  第三关-第792名</t>
  </si>
  <si>
    <t>第一关-第490名  第二关-第91名  第三关-第848名</t>
  </si>
  <si>
    <t>第一关-第703名  第二关-第47名  第三关-第686名</t>
  </si>
  <si>
    <t>第一关-第418名  第二关-第770名  第三关-第264名</t>
  </si>
  <si>
    <t>第一关-第897名  第二关-第394名  第三关-第178名</t>
  </si>
  <si>
    <t>第一关-第6名  第二关-第1名  第三关-第1465名</t>
  </si>
  <si>
    <t>第一关-第1193名  第二关-第255名  第三关-第26名</t>
  </si>
  <si>
    <t>第一关-第740名  第二关-第118名  第三关-第627名</t>
  </si>
  <si>
    <t>第一关-第1208名  第二关-第202名  第三关-第85名</t>
  </si>
  <si>
    <t>第一关-第102名  第二关-第1105名  第三关-第326名</t>
  </si>
  <si>
    <t>第一关-第834名  第二关-第583名  第三关-第132名</t>
  </si>
  <si>
    <t>第一关-第1316名  第二关-第146名  第三关-第197名</t>
  </si>
  <si>
    <t>第一关-第1197名  第二关-第161名  第三关-第306名</t>
  </si>
  <si>
    <t>第一关-第101名  第二关-第871名  第三关-第730名</t>
  </si>
  <si>
    <t>第一关-第291名  第二关-第599名  第三关-第819名</t>
  </si>
  <si>
    <t>第一关-第681名  第二关-第835名  第三关-第228名</t>
  </si>
  <si>
    <t>第一关-第1126名  第二关-第437名  第三关-第184名</t>
  </si>
  <si>
    <t>第一关-第161名  第二关-第7名  第三关-第1579名</t>
  </si>
  <si>
    <t>第一关-第1265名  第二关-第289名  第三关-第202名</t>
  </si>
  <si>
    <t>第一关-第884名  第二关-第636名  第三关-第245名</t>
  </si>
  <si>
    <t>第一关-第829名  第二关-第487名  第三关-第454名</t>
  </si>
  <si>
    <t>第一关-第629名  第二关-第469名  第三关-第679名</t>
  </si>
  <si>
    <t>第一关-第981名  第二关-第717名  第三关-第80名</t>
  </si>
  <si>
    <t>第一关-第942名  第二关-第369名  第三关-第477名</t>
  </si>
  <si>
    <t>第一关-第297名  第二关-第1166名  第三关-第332名</t>
  </si>
  <si>
    <t>第一关-第804名  第二关-第549名  第三关-第453名</t>
  </si>
  <si>
    <t>第一关-第87名  第二关-第795名  第三关-第926名</t>
  </si>
  <si>
    <t>第一关-第808名  第二关-第955名  第三关-第55名</t>
  </si>
  <si>
    <t>第一关-第29名  第二关-第1263名  第三关-第528名</t>
  </si>
  <si>
    <t>第一关-第44名  第二关-第1407名  第三关-第371名</t>
  </si>
  <si>
    <t>第一关-第237名  第二关-第1533名  第三关-第57名</t>
  </si>
  <si>
    <t>第一关-第442名  第二关-第471名  第三关-第921名</t>
  </si>
  <si>
    <t>第一关-第582名  第二关-第17名  第三关-第1239名</t>
  </si>
  <si>
    <t>第一关-第1046名  第二关-第741名  第三关-第52名</t>
  </si>
  <si>
    <t>第一关-第131名  第二关-第1127名  第三关-第589名</t>
  </si>
  <si>
    <t>第一关-第1177名  第二关-第643名  第三关-第31名</t>
  </si>
  <si>
    <t>第一关-第502名  第二关-第81名  第三关-第1281名</t>
  </si>
  <si>
    <t>第一关-第188名  第二关-第209名  第三关-第1470名</t>
  </si>
  <si>
    <t>第一关-第325名  第二关-第1514名  第三关-第34名</t>
  </si>
  <si>
    <t>第一关-第1568名  第二关-第272名  第三关-第66名</t>
  </si>
  <si>
    <t>第一关-第75名  第二关-第225名  第三关-第1617名</t>
  </si>
  <si>
    <t>第一关-第54名  第二关-第851名  第三关-第1015名</t>
  </si>
  <si>
    <t>第一关-第556名  第二关-第589名  第三关-第780名</t>
  </si>
  <si>
    <t>第一关-第57名  第二关-第438名  第三关-第1430名</t>
  </si>
  <si>
    <t>第一关-第423名  第二关-第622名  第三关-第903名</t>
  </si>
  <si>
    <t>第一关-第637名  第二关-第878名  第三关-第435名</t>
  </si>
  <si>
    <t>第一关-第986名  第二关-第987名  第三关-第2名</t>
  </si>
  <si>
    <t>第一关-第650名  第二关-第594名  第三关-第731名</t>
  </si>
  <si>
    <t>第一关-第821名  第二关-第79名  第三关-第1078名</t>
  </si>
  <si>
    <t>第一关-第251名  第二关-第1002名  第三关-第733名</t>
  </si>
  <si>
    <t>第一关-第1495名  第二关-第378名  第三关-第115名</t>
  </si>
  <si>
    <t>第一关-第1667名  第二关-第62名  第三关-第259名</t>
  </si>
  <si>
    <t>第一关-第1069名  第二关-第192名  第三关-第738名</t>
  </si>
  <si>
    <t>第一关-第1238名  第二关-第748名  第三关-第15名</t>
  </si>
  <si>
    <t>第一关-第750名  第二关-第1128名  第三关-第134名</t>
  </si>
  <si>
    <t>第一关-第514名  第二关-第1254名  第三关-第246名</t>
  </si>
  <si>
    <t>第一关-第589名  第二关-第336名  第三关-第1096名</t>
  </si>
  <si>
    <t>第一关-第343名  第二关-第1234名  第三关-第458名</t>
  </si>
  <si>
    <t>第一关-第112名  第二关-第745名  第三关-第1178名</t>
  </si>
  <si>
    <t>第一关-第228名  第二关-第9名  第三关-第1804名</t>
  </si>
  <si>
    <t>第一关-第160名  第二关-第1543名  第三关-第345名</t>
  </si>
  <si>
    <t>第一关-第412名  第二关-第1518名  第三关-第127名</t>
  </si>
  <si>
    <t>第一关-第117名  第二关-第591名  第三关-第1366名</t>
  </si>
  <si>
    <t>第一关-第354名  第二关-第1463名  第三关-第262名</t>
  </si>
  <si>
    <t>第一关-第438名  第二关-第1613名  第三关-第41名</t>
  </si>
  <si>
    <t>第一关-第140名  第二关-第1843名  第三关-第109名</t>
  </si>
  <si>
    <t>第一关-第84名  第二关-第1954名  第三关-第62名</t>
  </si>
  <si>
    <t>第一关-第734名  第二关-第179名  第三关-第1190名</t>
  </si>
  <si>
    <t>第一关-第95名  第二关-第1903名  第三关-第110名</t>
  </si>
  <si>
    <t>第一关-第2013名  第二关-第68名  第三关-第33名</t>
  </si>
  <si>
    <t>第一关-第270名  第二关-第1607名  第三关-第268名</t>
  </si>
  <si>
    <t>第一关-第1306名  第二关-第83名  第三关-第756名</t>
  </si>
  <si>
    <t>第一关-第369名  第二关-第1112名  第三关-第673名</t>
  </si>
  <si>
    <t>第一关-第433名  第二关-第1035名  第三关-第690名</t>
  </si>
  <si>
    <t>第一关-第198名  第二关-第401名  第三关-第1560名</t>
  </si>
  <si>
    <t>第一关-第1230名  第二关-第223名  第三关-第711名</t>
  </si>
  <si>
    <t>第一关-第243名  第二关-第6名  第三关-第1916名</t>
  </si>
  <si>
    <t>第一关-第664名  第二关-第77名  第三关-第1437名</t>
  </si>
  <si>
    <t>第一关-第683名  第二关-第1358名  第三关-第139名</t>
  </si>
  <si>
    <t>第一关-第220名  第二关-第8名  第三关-第1960名</t>
  </si>
  <si>
    <t>第一关-第2022名  第二关-第176名  第三关-第9名</t>
  </si>
  <si>
    <t>第一关-第292名  第二关-第710名  第三关-第1211名</t>
  </si>
  <si>
    <t>第一关-第499名  第二关-第32名  第三关-第1687名</t>
  </si>
  <si>
    <t>第一关-第153名  第二关-第98名  第三关-第1974名</t>
  </si>
  <si>
    <t>第一关-第380名  第二关-第320名  第三关-第1532名</t>
  </si>
  <si>
    <t>第一关-第853名  第二关-第903名  第三关-第488名</t>
  </si>
  <si>
    <t>第一关-第841名  第二关-第1368名  第三关-第38名</t>
  </si>
  <si>
    <t>第一关-第344名  第二关-第1796名  第三关-第121名</t>
  </si>
  <si>
    <t>第一关-第408名  第二关-第217名  第三关-第1656名</t>
  </si>
  <si>
    <t>第一关-第309名  第二关-第1909名  第三关-第75名</t>
  </si>
  <si>
    <t>第一关-第710名  第二关-第848名  第三关-第736名</t>
  </si>
  <si>
    <t>第一关-第1561名  第二关-第507名  第三关-第229名</t>
  </si>
  <si>
    <t>第一关-第985名  第二关-第178名  第三关-第1139名</t>
  </si>
  <si>
    <t>第一关-第305名  第二关-第358名  第三关-第1640名</t>
  </si>
  <si>
    <t>第一关-第2120名  第二关-第66名  第三关-第122名</t>
  </si>
  <si>
    <t>第一关-第370名  第二关-第1496名  第三关-第451名</t>
  </si>
  <si>
    <t>第一关-第304名  第二关-第52名  第三关-第1961名</t>
  </si>
  <si>
    <t>第一关-第286名  第二关-第1479名  第三关-第556名</t>
  </si>
  <si>
    <t>第一关-第607名  第二关-第1244名  第三关-第479名</t>
  </si>
  <si>
    <t>第一关-第1044名  第二关-第1005名  第三关-第284名</t>
  </si>
  <si>
    <t>第一关-第875名  第二关-第960名  第三关-第500名</t>
  </si>
  <si>
    <t>第一关-第907名  第二关-第1308名  第三关-第124名</t>
  </si>
  <si>
    <t>第一关-第1321名  第二关-第258名  第三关-第760名</t>
  </si>
  <si>
    <t>第一关-第197名  第二关-第71名  第三关-第2076名</t>
  </si>
  <si>
    <t>第一关-第1200名  第二关-第95名  第三关-第1058名</t>
  </si>
  <si>
    <t>第一关-第409名  第二关-第347名  第三关-第1599名</t>
  </si>
  <si>
    <t>第一关-第534名  第二关-第730名  第三关-第1093名</t>
  </si>
  <si>
    <t>第一关-第1504名  第二关-第181名  第三关-第677名</t>
  </si>
  <si>
    <t>第一关-第904名  第二关-第1373名  第三关-第96名</t>
  </si>
  <si>
    <t>第一关-第552名  第二关-第352名  第三关-第1481名</t>
  </si>
  <si>
    <t>第一关-第661名  第二关-第1198名  第三关-第530名</t>
  </si>
  <si>
    <t>第一关-第820名  第二关-第479名  第三关-第1092名</t>
  </si>
  <si>
    <t>第一关-第67名  第二关-第1831名  第三关-第495名</t>
  </si>
  <si>
    <t>第一关-第290名  第二关-第288名  第三关-第1822名</t>
  </si>
  <si>
    <t>第一关-第1201名  第二关-第523名  第三关-第694名</t>
  </si>
  <si>
    <t>第一关-第1145名  第二关-第595名  第三关-第704名</t>
  </si>
  <si>
    <t>第一关-第177名  第二关-第131名  第三关-第2140名</t>
  </si>
  <si>
    <t>第一关-第374名  第二关-第1413名  第三关-第663名</t>
  </si>
  <si>
    <t>第一关-第415名  第二关-第325名  第三关-第1715名</t>
  </si>
  <si>
    <t>第一关-第1768名  第二关-第607名  第三关-第82名</t>
  </si>
  <si>
    <t>第一关-第1441名  第二关-第237名  第三关-第782名</t>
  </si>
  <si>
    <t>第一关-第316名  第二关-第2033名  第三关-第117名</t>
  </si>
  <si>
    <t>第一关-第332名  第二关-第921名  第三关-第1213名</t>
  </si>
  <si>
    <t>第一关-第779名  第二关-第1197名  第三关-第505名</t>
  </si>
  <si>
    <t>第一关-第749名  第二关-第28名  第三关-第1710名</t>
  </si>
  <si>
    <t>第一关-第1431名  第二关-第963名  第三关-第100名</t>
  </si>
  <si>
    <t>第一关-第941名  第二关-第657名  第三关-第899名</t>
  </si>
  <si>
    <t>第一关-第1278名  第二关-第781名  第三关-第450名</t>
  </si>
  <si>
    <t>第一关-第2047名  第二关-第356名  第三关-第111名</t>
  </si>
  <si>
    <t>第一关-第2004名  第二关-第506名  第三关-第5名</t>
  </si>
  <si>
    <t>第一关-第142名  第二关-第1154名  第三关-第1225名</t>
  </si>
  <si>
    <t>第一关-第1605名  第二关-第762名  第三关-第182名</t>
  </si>
  <si>
    <t>第一关-第2214名  第二关-第174名  第三关-第167名</t>
  </si>
  <si>
    <t>第一关-第213名  第二关-第1959名  第三关-第388名</t>
  </si>
  <si>
    <t>第一关-第247名  第二关-第520名  第三关-第1795名</t>
  </si>
  <si>
    <t>第一关-第668名  第二关-第1000名  第三关-第898名</t>
  </si>
  <si>
    <t>第一关-第119名  第二关-第1347名  第三关-第1105名</t>
  </si>
  <si>
    <t>第一关-第2243名  第二关-第307名  第三关-第25名</t>
  </si>
  <si>
    <t>第一关-第1189名  第二关-第1237名  第三关-第150名</t>
  </si>
  <si>
    <t>第一关-第1884名  第二关-第449名  第三关-第244名</t>
  </si>
  <si>
    <t>第一关-第401名  第二关-第981名  第三关-第1200名</t>
  </si>
  <si>
    <t>第一关-第537名  第二关-第1651名  第三关-第395名</t>
  </si>
  <si>
    <t>第一关-第1014名  第二关-第1450名  第三关-第128名</t>
  </si>
  <si>
    <t>第一关-第708名  第二关-第49名  第三关-第1835名</t>
  </si>
  <si>
    <t>第一关-第89名  第二关-第1783名  第三关-第725名</t>
  </si>
  <si>
    <t>第一关-第1226名  第二关-第416名  第三关-第980名</t>
  </si>
  <si>
    <t>第一关-第2016名  第二关-第260名  第三关-第360名</t>
  </si>
  <si>
    <t>第一关-第446名  第二关-第172名  第三关-第2028名</t>
  </si>
  <si>
    <t>第一关-第926名  第二关-第1582名  第三关-第165名</t>
  </si>
  <si>
    <t>第一关-第523名  第二关-第426名  第三关-第1730名</t>
  </si>
  <si>
    <t>第一关-第1092名  第二关-第1099名  第三关-第491名</t>
  </si>
  <si>
    <t>第一关-第404名  第二关-第212名  第三关-第2068名</t>
  </si>
  <si>
    <t>第一关-第1848名  第二关-第619名  第三关-第223名</t>
  </si>
  <si>
    <t>第一关-第143名  第二关-第865名  第三关-第1683名</t>
  </si>
  <si>
    <t>第一关-第2201名  第二关-第403名  第三关-第104名</t>
  </si>
  <si>
    <t>第一关-第192名  第二关-第1319名  第三关-第1208名</t>
  </si>
  <si>
    <t>第一关-第477名  第二关-第633名  第三关-第1624名</t>
  </si>
  <si>
    <t>第一关-第2331名  第二关-第262名  第三关-第143名</t>
  </si>
  <si>
    <t>第一关-第866名  第二关-第5名  第三关-第1877名</t>
  </si>
  <si>
    <t>第一关-第207名  第二关-第10名  第三关-第2534名</t>
  </si>
  <si>
    <t>第一关-第2276名  第二关-第284名  第三关-第201名</t>
  </si>
  <si>
    <t>第一关-第1149名  第二关-第1173名  第三关-第441名</t>
  </si>
  <si>
    <t>第一关-第646名  第二关-第1363名  第三关-第758名</t>
  </si>
  <si>
    <t>第一关-第1365名  第二关-第1272名  第三关-第131名</t>
  </si>
  <si>
    <t>第一关-第1497名  第二关-第946名  第三关-第325名</t>
  </si>
  <si>
    <t>第一关-第148名  第二关-第1855名  第三关-第772名</t>
  </si>
  <si>
    <t>第一关-第80名  第二关-第2052名  第三关-第656名</t>
  </si>
  <si>
    <t>第一关-第495名  第二关-第87名  第三关-第2210名</t>
  </si>
  <si>
    <t>第一关-第652名  第二关-第1317名  第三关-第829名</t>
  </si>
  <si>
    <t>第一关-第23名  第二关-第1852名  第三关-第927名</t>
  </si>
  <si>
    <t>第一关-第624名  第二关-第265名  第三关-第1917名</t>
  </si>
  <si>
    <t>第一关-第947名  第二关-第370名  第三关-第1492名</t>
  </si>
  <si>
    <t>第一关-第696名  第二关-第2032名  第三关-第101名</t>
  </si>
  <si>
    <t>第一关-第38名  第二关-第1633名  第三关-第1161名</t>
  </si>
  <si>
    <t>第一关-第1614名  第二关-第722名  第三关-第497名</t>
  </si>
  <si>
    <t>第一关-第1741名  第二关-第456名  第三关-第637名</t>
  </si>
  <si>
    <t>第一关-第389名  第二关-第443名  第三关-第2006名</t>
  </si>
  <si>
    <t>第一关-第1862名  第二关-第359名  第三关-第622名</t>
  </si>
  <si>
    <t>第一关-第1563名  第二关-第305名  第三关-第985名</t>
  </si>
  <si>
    <t>第一关-第30名  第二关-第141名  第三关-第2688名</t>
  </si>
  <si>
    <t>第一关-第1517名  第二关-第1109名  第三关-第252名</t>
  </si>
  <si>
    <t>第一关-第1253名  第二关-第538名  第三关-第1088名</t>
  </si>
  <si>
    <t>第一关-第2429名  第二关-第163名  第三关-第293名</t>
  </si>
  <si>
    <t>第一关-第894名  第二关-第543名  第三关-第1448名</t>
  </si>
  <si>
    <t>第一关-第1348名  第二关-第1218名  第三关-第321名</t>
  </si>
  <si>
    <t>第一关-第671名  第二关-第979名  第三关-第1240名</t>
  </si>
  <si>
    <t>第一关-第190名  第二关-第1580名  第三关-第1128名</t>
  </si>
  <si>
    <t>第一关-第882名  第二关-第490名  第三关-第1544名</t>
  </si>
  <si>
    <t>第一关-第1703名  第二关-第839名  第三关-第381名</t>
  </si>
  <si>
    <t>第一关-第2217名  第二关-第592名  第三关-第116名</t>
  </si>
  <si>
    <t>第一关-第1273名  第二关-第1253名  第三关-第403名</t>
  </si>
  <si>
    <t>第一关-第334名  第二关-第797名  第三关-第1800名</t>
  </si>
  <si>
    <t>第一关-第451名  第二关-第2348名  第三关-第137名</t>
  </si>
  <si>
    <t>第一关-第398名  第二关-第2301名  第三关-第242名</t>
  </si>
  <si>
    <t>第一关-第127名  第二关-第2082名  第三关-第735名</t>
  </si>
  <si>
    <t>第一关-第1692名  第二关-第859名  第三关-第400名</t>
  </si>
  <si>
    <t>第一关-第1806名  第二关-第1079名  第三关-第67名</t>
  </si>
  <si>
    <t>第一关-第784名  第二关-第1616名  第三关-第553名</t>
  </si>
  <si>
    <t>第一关-第958名  第二关-第1569名  第三关-第428名</t>
  </si>
  <si>
    <t>第一关-第72名  第二关-第853名  第三关-第2036名</t>
  </si>
  <si>
    <t>第一关-第1551名  第二关-第1193名  第三关-第226名</t>
  </si>
  <si>
    <t>第一关-第1731名  第二关-第1086名  第三关-第156名</t>
  </si>
  <si>
    <t>第一关-第78名  第二关-第412名  第三关-第2491名</t>
  </si>
  <si>
    <t>第一关-第116名  第二关-第2190名  第三关-第676名</t>
  </si>
  <si>
    <t>第一关-第1294名  第二关-第719名  第三关-第977名</t>
  </si>
  <si>
    <t>第一关-第4名  第二关-第2150名  第三关-第841名</t>
  </si>
  <si>
    <t>第一关-第1257名  第二关-第598名  第三关-第1147名</t>
  </si>
  <si>
    <t>第一关-第2220名  第二关-第547名  第三关-第248名</t>
  </si>
  <si>
    <t>第一关-第2799名  第二关-第183名  第三关-第40名</t>
  </si>
  <si>
    <t>第一关-第2168名  第二关-第409名  第三关-第445名</t>
  </si>
  <si>
    <t>第一关-第144名  第二关-第1439名  第三关-第1439名</t>
  </si>
  <si>
    <t>第一关-第1419名  第二关-第1433名  第三关-第175名</t>
  </si>
  <si>
    <t>第一关-第730名  第二关-第1698名  第三关-第599名</t>
  </si>
  <si>
    <t>第一关-第2239名  第二关-第348名  第三关-第444名</t>
  </si>
  <si>
    <t>第一关-第1881名  第二关-第563名  第三关-第592名</t>
  </si>
  <si>
    <t>第一关-第157名  第二关-第111名  第三关-第2770名</t>
  </si>
  <si>
    <t>第一关-第64名  第二关-第2177名  第三关-第798名</t>
  </si>
  <si>
    <t>第一关-第411名  第二关-第1802名  第三关-第842名</t>
  </si>
  <si>
    <t>第一关-第145名  第二关-第2678名  第三关-第236名</t>
  </si>
  <si>
    <t>第一关-第571名  第二关-第1103名  第三关-第1386名</t>
  </si>
  <si>
    <t>第一关-第558名  第二关-第1517名  第三关-第989名</t>
  </si>
  <si>
    <t>第一关-第895名  第二关-第1502名  第三关-第669名</t>
  </si>
  <si>
    <t>第一关-第1240名  第二关-第473名  第三关-第1354名</t>
  </si>
  <si>
    <t>第一关-第235名  第二关-第2411名  第三关-第422名</t>
  </si>
  <si>
    <t>第一关-第2723名  第二关-第273名  第三关-第73名</t>
  </si>
  <si>
    <t>第一关-第1941名  第二关-第977名  第三关-第152名</t>
  </si>
  <si>
    <t>第一关-第978名  第二关-第1842名  第三关-第261名</t>
  </si>
  <si>
    <t>第一关-第713名  第二关-第24名  第三关-第2351名</t>
  </si>
  <si>
    <t>第一关-第2808名  第二关-第90名  第三关-第193名</t>
  </si>
  <si>
    <t>第一关-第241名  第二关-第2323名  第三关-第527名</t>
  </si>
  <si>
    <t>第一关-第203名  第二关-第1810名  第三关-第1081名</t>
  </si>
  <si>
    <t>第一关-第280名  第二关-第626名  第三关-第2192名</t>
  </si>
  <si>
    <t>第一关-第1929名  第二关-第692名  第三关-第480名</t>
  </si>
  <si>
    <t>第一关-第1239名  第二关-第1790名  第三关-第94名</t>
  </si>
  <si>
    <t>第一关-第2654名  第二关-第322名  第三关-第151名</t>
  </si>
  <si>
    <t>第一关-第120名  第二关-第2291名  第三关-第718名</t>
  </si>
  <si>
    <t>第一关-第60名  第二关-第3064名  第三关-第6名</t>
  </si>
  <si>
    <t>第一关-第481名  第二关-第327名  第三关-第2323名</t>
  </si>
  <si>
    <t>第一关-第1493名  第二关-第1022名  第三关-第634名</t>
  </si>
  <si>
    <t>第一关-第715名  第二关-第1746名  第三关-第688名</t>
  </si>
  <si>
    <t>第一关-第1546名  第二关-第1321名  第三关-第297名</t>
  </si>
  <si>
    <t>第一关-第1202名  第二关-第1219名  第三关-第745名</t>
  </si>
  <si>
    <t>第一关-第627名  第二关-第2474名  第三关-第69名</t>
  </si>
  <si>
    <t>第一关-第1151名  第二关-第1455名  第三关-第578名</t>
  </si>
  <si>
    <t>第一关-第2165名  第二关-第844名  第三关-第180名</t>
  </si>
  <si>
    <t>第一关-第1283名  第二关-第905名  第三关-第1002名</t>
  </si>
  <si>
    <t>第一关-第2402名  第二关-第721名  第三关-第70名</t>
  </si>
  <si>
    <t>第一关-第2332名  第二关-第430名  第三关-第432名</t>
  </si>
  <si>
    <t>第一关-第1291名  第二关-第1080名  第三关-第832名</t>
  </si>
  <si>
    <t>第一关-第1334名  第二关-第1535名  第三关-第336名</t>
  </si>
  <si>
    <t>第一关-第579名  第二关-第887名  第三关-第1745名</t>
  </si>
  <si>
    <t>第一关-第2105名  第二关-第365名  第三关-第749名</t>
  </si>
  <si>
    <t>第一关-第176名  第二关-第343名  第三关-第2700名</t>
  </si>
  <si>
    <t>第一关-第2610名  第二关-第470名  第三关-第140名</t>
  </si>
  <si>
    <t>第一关-第1421名  第二关-第27名  第三关-第1773名</t>
  </si>
  <si>
    <t>第一关-第543名  第二关-第50名  第三关-第2634名</t>
  </si>
  <si>
    <t>第一关-第2355名  第二关-第727名  第三关-第159名</t>
  </si>
  <si>
    <t>第一关-第555名  第二关-第1829名  第三关-第857名</t>
  </si>
  <si>
    <t>第一关-第518名  第二关-第1131名  第三关-第1595名</t>
  </si>
  <si>
    <t>第一关-第557名  第二关-第1507名  第三关-第1182名</t>
  </si>
  <si>
    <t>第一关-第491名  第二关-第1674名  第三关-第1091名</t>
  </si>
  <si>
    <t>第一关-第852名  第二关-第2306名  第三关-第99名</t>
  </si>
  <si>
    <t>第一关-第2312名  第二关-第707名  第三关-第239名</t>
  </si>
  <si>
    <t>第一关-第1701名  第二关-第304名  第三关-第1268名</t>
  </si>
  <si>
    <t>第一关-第339名  第二关-第1141名  第三关-第1793名</t>
  </si>
  <si>
    <t>第一关-第1657名  第二关-第1409名  第三关-第210名</t>
  </si>
  <si>
    <t>第一关-第676名  第二关-第102名  第三关-第2498名</t>
  </si>
  <si>
    <t>第一关-第3000名  第二关-第65名  第三关-第225名</t>
  </si>
  <si>
    <t>第一关-第410名  第二关-第747名  第三关-第2134名</t>
  </si>
  <si>
    <t>第一关-第1560名  第二关-第1412名  第三关-第324名</t>
  </si>
  <si>
    <t>第一关-第2003名  第二关-第1258名  第三关-第46名</t>
  </si>
  <si>
    <t>第一关-第1550名  第二关-第319名  第三关-第1445名</t>
  </si>
  <si>
    <t>第一关-第790名  第二关-第630名  第三关-第1905名</t>
  </si>
  <si>
    <t>第一关-第1011名  第二关-第251名  第三关-第2064名</t>
  </si>
  <si>
    <t>第一关-第596名  第二关-第2727名  第三关-第4名</t>
  </si>
  <si>
    <t>第一关-第1001名  第二关-第64名  第三关-第2262名</t>
  </si>
  <si>
    <t>第一关-第261名  第二关-第3000名  第三关-第68名</t>
  </si>
  <si>
    <t>第一关-第858名  第二关-第570名  第三关-第1903名</t>
  </si>
  <si>
    <t>第一关-第996名  第二关-第1165名  第三关-第1177名</t>
  </si>
  <si>
    <t>第一关-第1241名  第二关-第452名  第三关-第1646名</t>
  </si>
  <si>
    <t>第一关-第2544名  第二关-第235名  第三关-第562名</t>
  </si>
  <si>
    <t>第一关-第14名  第二关-第3285名  第三关-第45名</t>
  </si>
  <si>
    <t>第一关-第861名  第二关-第2195名  第三关-第288名</t>
  </si>
  <si>
    <t>第一关-第194名  第二关-第1995名  第三关-第1158名</t>
  </si>
  <si>
    <t>第一关-第531名  第二关-第2481名  第三关-第346名</t>
  </si>
  <si>
    <t>第一关-第1890名  第二关-第110名  第三关-第1358名</t>
  </si>
  <si>
    <t>第一关-第1430名  第二关-第1307名  第三关-第626名</t>
  </si>
  <si>
    <t>第一关-第3177名  第二关-第170名  第三关-第18名</t>
  </si>
  <si>
    <t>第一关-第925名  第二关-第121名  第三关-第2320名</t>
  </si>
  <si>
    <t>第一关-第2012名  第二关-第1245名  第三关-第113名</t>
  </si>
  <si>
    <t>第一关-第720名  第二关-第823名  第三关-第1829名</t>
  </si>
  <si>
    <t>第一关-第346名  第二关-第2014名  第三关-第1014名</t>
  </si>
  <si>
    <t>第一关-第757名  第二关-第88名  第三关-第2529名</t>
  </si>
  <si>
    <t>第一关-第1357名  第二关-第612名  第三关-第1408名</t>
  </si>
  <si>
    <t>第一关-第773名  第二关-第1666名  第三关-第939名</t>
  </si>
  <si>
    <t>第一关-第2844名  第二关-第498名  第三关-第37名</t>
  </si>
  <si>
    <t>第一关-第953名  第二关-第275名  第三关-第2151名</t>
  </si>
  <si>
    <t>第一关-第547名  第二关-第872名  第三关-第1991名</t>
  </si>
  <si>
    <t>第一关-第1016名  第二关-第219名  第三关-第2182名</t>
  </si>
  <si>
    <t>第一关-第1496名  第二关-第1822名  第三关-第107名</t>
  </si>
  <si>
    <t>第一关-第1435名  第二关-第41名  第三关-第1952名</t>
  </si>
  <si>
    <t>第一关-第1279名  第二关-第1836名  第三关-第315名</t>
  </si>
  <si>
    <t>第一关-第602名  第二关-第811名  第三关-第2023名</t>
  </si>
  <si>
    <t>第一关-第1602名  第二关-第198名  第三关-第1642名</t>
  </si>
  <si>
    <t>第一关-第1444名  第二关-第1115名  第三关-第884名</t>
  </si>
  <si>
    <t>第一关-第189名  第二关-第2449名  第三关-第820名</t>
  </si>
  <si>
    <t>第一关-第1719名  第二关-第585名  第三关-第1155名</t>
  </si>
  <si>
    <t>第一关-第844名  第二关-第2054名  第三关-第563名</t>
  </si>
  <si>
    <t>第一关-第68名  第二关-第972名  第三关-第2422名</t>
  </si>
  <si>
    <t>第一关-第1725名  第二关-第1451名  第三关-第287名</t>
  </si>
  <si>
    <t>第一关-第1457名  第二关-第830名  第三关-第1185名</t>
  </si>
  <si>
    <t>第一关-第1575名  第二关-第1524名  第三关-第376名</t>
  </si>
  <si>
    <t>第一关-第1369名  第二关-第2027名  第三关-第81名</t>
  </si>
  <si>
    <t>第一关-第1067名  第二关-第428名  第三关-第1984名</t>
  </si>
  <si>
    <t>第一关-第693名  第二关-第2790名  第三关-第1名</t>
  </si>
  <si>
    <t>第一关-第15名  第二关-第2059名  第三关-第1415名</t>
  </si>
  <si>
    <t>第一关-第403名  第二关-第1188名  第三关-第1900名</t>
  </si>
  <si>
    <t>第一关-第34名  第二关-第2582名  第三关-第883名</t>
  </si>
  <si>
    <t>第一关-第326名  第二关-第2550名  第三关-第628名</t>
  </si>
  <si>
    <t>第一关-第272名  第二关-第1769名  第三关-第1472名</t>
  </si>
  <si>
    <t>第一关-第2445名  第二关-第205名  第三关-第864名</t>
  </si>
  <si>
    <t>第一关-第1953名  第二关-第1383名  第三关-第181名</t>
  </si>
  <si>
    <t>第一关-第1347名  第二关-第153名  第三关-第2026名</t>
  </si>
  <si>
    <t>第一关-第2249名  第二关-第509名  第三关-第773名</t>
  </si>
  <si>
    <t>第一关-第1988名  第二关-第1031名  第三关-第529名</t>
  </si>
  <si>
    <t>第一关-第2837名  第二关-第434名  第三关-第279名</t>
  </si>
  <si>
    <t>第一关-第327名  第二关-第3154名  第三关-第72名</t>
  </si>
  <si>
    <t>第一关-第2462名  第二关-第105名  第三关-第988名</t>
  </si>
  <si>
    <t>第一关-第1415名  第二关-第26名  第三关-第2121名</t>
  </si>
  <si>
    <t>第一关-第574名  第二关-第189名  第三关-第2800名</t>
  </si>
  <si>
    <t>第一关-第1032名  第二关-第679名  第三关-第1857名</t>
  </si>
  <si>
    <t>第一关-第811名  第二关-第1264名  第三关-第1495名</t>
  </si>
  <si>
    <t>第一关-第383名  第二关-第1988名  第三关-第1209名</t>
  </si>
  <si>
    <t>第一关-第349名  第二关-第2909名  第三关-第327名</t>
  </si>
  <si>
    <t>第一关-第335名  第二关-第2438名  第三关-第816名</t>
  </si>
  <si>
    <t>第一关-第1865名  第二关-第244名  第三关-第1480名</t>
  </si>
  <si>
    <t>第一关-第1109名  第二关-第120名  第三关-第2381名</t>
  </si>
  <si>
    <t>第一关-第3209名  第二关-第363名  第三关-第43名</t>
  </si>
  <si>
    <t>第一关-第638名  第二关-第1928名  第三关-第1053名</t>
  </si>
  <si>
    <t>第一关-第1313名  第二关-第1531名  第三关-第781名</t>
  </si>
  <si>
    <t>第一关-第2911名  第二关-第528名  第三关-第190名</t>
  </si>
  <si>
    <t>第一关-第865名  第二关-第1505名  第三关-第1262名</t>
  </si>
  <si>
    <t>第一关-第1233名  第二关-第2090名  第三关-第310名</t>
  </si>
  <si>
    <t>第一关-第231名  第二关-第414名  第三关-第2989名</t>
  </si>
  <si>
    <t>第一关-第1269名  第二关-第1927名  第三关-第439名</t>
  </si>
  <si>
    <t>第一关-第901名  第二关-第1149名  第三关-第1588名</t>
  </si>
  <si>
    <t>第一关-第1028名  第二关-第2477名  第三关-第135名</t>
  </si>
  <si>
    <t>第一关-第2114名  第二关-第92名  第三关-第1438名</t>
  </si>
  <si>
    <t>第一关-第792名  第二关-第2531名  第三关-第323名</t>
  </si>
  <si>
    <t>第一关-第2686名  第二关-第445名  第三关-第517名</t>
  </si>
  <si>
    <t>第一关-第2453名  第二关-第1033名  第三关-第164名</t>
  </si>
  <si>
    <t>第一关-第1079名  第二关-第99名  第三关-第2472名</t>
  </si>
  <si>
    <t>第一关-第512名  第二关-第166名  第三关-第2972名</t>
  </si>
  <si>
    <t>第一关-第1963名  第二关-第1389名  第三关-第299名</t>
  </si>
  <si>
    <t>第一关-第1739名  第二关-第195名  第三关-第1732名</t>
  </si>
  <si>
    <t>第一关-第1677名  第二关-第70名  第三关-第1919名</t>
  </si>
  <si>
    <t>第一关-第1607名  第二关-第819名  第三关-第1241名</t>
  </si>
  <si>
    <t>第一关-第588名  第二关-第477名  第三关-第2604名</t>
  </si>
  <si>
    <t>第一关-第204名  第二关-第1091名  第三关-第2379名</t>
  </si>
  <si>
    <t>第一关-第181名  第二关-第2367名  第三关-第1130名</t>
  </si>
  <si>
    <t>第一关-第81名  第二关-第2600名  第三关-第999名</t>
  </si>
  <si>
    <t>第一关-第16名  第二关-第2067名  第三关-第1604名</t>
  </si>
  <si>
    <t>第一关-第3401名  第二关-第210名  第三关-第77名</t>
  </si>
  <si>
    <t>第一关-第673名  第二关-第243名  第三关-第2775名</t>
  </si>
  <si>
    <t>第一关-第1802名  第二关-第886名  第三关-第1004名</t>
  </si>
  <si>
    <t>第一关-第892名  第二关-第2533名  第三关-第272名</t>
  </si>
  <si>
    <t>第一关-第1206名  第二关-第571名  第三关-第1923名</t>
  </si>
  <si>
    <t>第一关-第3142名  第二关-第247名  第三关-第316名</t>
  </si>
  <si>
    <t>第一关-第1114名  第二关-第1641名  第三关-第953名</t>
  </si>
  <si>
    <t>第一关-第526名  第二关-第1292名  第三关-第1897名</t>
  </si>
  <si>
    <t>第一关-第533名  第二关-第316名  第三关-第2867名</t>
  </si>
  <si>
    <t>第一关-第1378名  第二关-第555名  第三关-第1789名</t>
  </si>
  <si>
    <t>第一关-第1710名  第二关-第1617名  第三关-第398名</t>
  </si>
  <si>
    <t>第一关-第2357名  第二关-第922名  第三关-第446名</t>
  </si>
  <si>
    <t>第一关-第277名  第二关-第2386名  第三关-第1062名</t>
  </si>
  <si>
    <t>第一关-第505名  第二关-第2123名  第三关-第1097名</t>
  </si>
  <si>
    <t>第一关-第2266名  第二关-第913名  第三关-第549名</t>
  </si>
  <si>
    <t>第一关-第1328名  第二关-第298名  第三关-第2103名</t>
  </si>
  <si>
    <t>第一关-第1311名  第二关-第652名  第三关-第1770名</t>
  </si>
  <si>
    <t>第一关-第2221名  第二关-第425名  第三关-第1089名</t>
  </si>
  <si>
    <t>第一关-第1232名  第二关-第2294名  第三关-第212名</t>
  </si>
  <si>
    <t>第一关-第1578名  第二关-第122名  第三关-第2039名</t>
  </si>
  <si>
    <t>第一关-第1603名  第二关-第303名  第三关-第1834名</t>
  </si>
  <si>
    <t>第一关-第1179名  第二关-第952名  第三关-第1614名</t>
  </si>
  <si>
    <t>第一关-第227名  第二关-第1625名  第三关-第1896名</t>
  </si>
  <si>
    <t>第一关-第2783名  第二关-第712名  第三关-第258名</t>
  </si>
  <si>
    <t>第一关-第1745名  第二关-第203名  第三关-第1805名</t>
  </si>
  <si>
    <t>第一关-第1630名  第二关-第177名  第三关-第1947名</t>
  </si>
  <si>
    <t>第一关-第998名  第二关-第1332名  第三关-第1425名</t>
  </si>
  <si>
    <t>第一关-第888名  第二关-第2615名  第三关-第253名</t>
  </si>
  <si>
    <t>第一关-第967名  第二关-第1701名  第三关-第1090名</t>
  </si>
  <si>
    <t>第一关-第3078名  第二关-第362名  第三关-第320名</t>
  </si>
  <si>
    <t>第一关-第1288名  第二关-第1015名  第三关-第1458名</t>
  </si>
  <si>
    <t>第一关-第2155名  第二关-第493名  第三关-第1114名</t>
  </si>
  <si>
    <t>第一关-第1454名  第二关-第367名  第三关-第1942名</t>
  </si>
  <si>
    <t>第一关-第234名  第二关-第2959名  第三关-第575名</t>
  </si>
  <si>
    <t>第一关-第1229名  第二关-第109名  第三关-第2438名</t>
  </si>
  <si>
    <t>第一关-第1345名  第二关-第1931名  第三关-第501名</t>
  </si>
  <si>
    <t>第一关-第338名  第二关-第3270名  第三关-第170名</t>
  </si>
  <si>
    <t>第一关-第441名  第二关-第708名  第三关-第2631名</t>
  </si>
  <si>
    <t>第一关-第1094名  第二关-第2610名  第三关-第78名</t>
  </si>
  <si>
    <t>第一关-第988名  第二关-第1740名  第三关-第1055名</t>
  </si>
  <si>
    <t>第一关-第3346名  第二关-第306名  第三关-第133名</t>
  </si>
  <si>
    <t>第一关-第2126名  第二关-第390名  第三关-第1274名</t>
  </si>
  <si>
    <t>第一关-第1511名  第二关-第1671名  第三关-第615名</t>
  </si>
  <si>
    <t>第一关-第1379名  第二关-第1906名  第三关-第522名</t>
  </si>
  <si>
    <t>第一关-第2501名  第二关-第544名  第三关-第767名</t>
  </si>
  <si>
    <t>第一关-第2020名  第二关-第1735名  第三关-第59名</t>
  </si>
  <si>
    <t>第一关-第236名  第二关-第3404名  第三关-第176名</t>
  </si>
  <si>
    <t>第一关-第133名  第二关-第2114名  第三关-第1571名</t>
  </si>
  <si>
    <t>第一关-第3125名  第二关-第259名  第三关-第436名</t>
  </si>
  <si>
    <t>第一关-第2060名  第二关-第1632名  第三关-第129名</t>
  </si>
  <si>
    <t>第一关-第822名  第二关-第2198名  第三关-第801名</t>
  </si>
  <si>
    <t>第一关-第2021名  第二关-第406名  第三关-第1395名</t>
  </si>
  <si>
    <t>第一关-第3100名  第二关-第709名  第三关-第14名</t>
  </si>
  <si>
    <t>第一关-第1093名  第二关-第1805名  第三关-第932名</t>
  </si>
  <si>
    <t>第一关-第2955名  第二关-第286名  第三关-第591名</t>
  </si>
  <si>
    <t>第一关-第2256名  第二关-第559名  第三关-第1017名</t>
  </si>
  <si>
    <t>第一关-第317名  第二关-第2292名  第三关-第1228名</t>
  </si>
  <si>
    <t>第一关-第111名  第二关-第3361名  第三关-第368名</t>
  </si>
  <si>
    <t>第一关-第613名  第二关-第2342名  第三关-第888名</t>
  </si>
  <si>
    <t>第一关-第1524名  第二关-第1488名  第三关-第840名</t>
  </si>
  <si>
    <t>第一关-第1506名  第二关-第2162名  第三关-第195名</t>
  </si>
  <si>
    <t>第一关-第800名  第二关-第771名  第三关-第2292名</t>
  </si>
  <si>
    <t>第一关-第584名  第二关-第2805名  第三关-第478名</t>
  </si>
  <si>
    <t>第一关-第674名  第二关-第2076名  第三关-第1121名</t>
  </si>
  <si>
    <t>第一关-第1526名  第二关-第2285名  第三关-第64名</t>
  </si>
  <si>
    <t>第一关-第1212名  第二关-第1301名  第三关-第1363名</t>
  </si>
  <si>
    <t>第一关-第1921名  第二关-第964名  第三关-第994名</t>
  </si>
  <si>
    <t>第一关-第225名  第二关-第2410名  第三关-第1249名</t>
  </si>
  <si>
    <t>第一关-第22名  第二关-第2303名  第三关-第1562名</t>
  </si>
  <si>
    <t>第一关-第964名  第二关-第2152名  第三关-第776名</t>
  </si>
  <si>
    <t>第一关-第3668名  第二关-第215名  第三关-第11名</t>
  </si>
  <si>
    <t>第一关-第2045名  第二关-第861名  第三关-第995名</t>
  </si>
  <si>
    <t>第一关-第436名  第二关-第2774名  第三关-第692名</t>
  </si>
  <si>
    <t>第一关-第783名  第二关-第1029名  第三关-第2094名</t>
  </si>
  <si>
    <t>第一关-第1445名  第二关-第2147名  第三关-第319名</t>
  </si>
  <si>
    <t>第一关-第618名  第二关-第2637名  第三关-第658名</t>
  </si>
  <si>
    <t>第一关-第1906名  第二关-第1056名  第三关-第951名</t>
  </si>
  <si>
    <t>第一关-第3731名  第二关-第80名  第三关-第112名</t>
  </si>
  <si>
    <t>第一关-第794名  第二关-第789名  第三关-第2340名</t>
  </si>
  <si>
    <t>第一关-第956名  第二关-第2476名  第三关-第494名</t>
  </si>
  <si>
    <t>第一关-第2032名  第二关-第569名  第三关-第1325名</t>
  </si>
  <si>
    <t>第一关-第3029名  第二关-第772名  第三关-第126名</t>
  </si>
  <si>
    <t>第一关-第2240名  第二关-第116名  第三关-第1573名</t>
  </si>
  <si>
    <t>第一关-第2621名  第二关-第372名  第三关-第944名</t>
  </si>
  <si>
    <t>第一关-第684名  第二关-第1825名  第三关-第1428名</t>
  </si>
  <si>
    <t>第一关-第3090名  第二关-第661名  第三关-第188名</t>
  </si>
  <si>
    <t>第一关-第1121名  第二关-第2645名  第三关-第174名</t>
  </si>
  <si>
    <t>第一关-第26名  第二关-第2212名  第三关-第1702名</t>
  </si>
  <si>
    <t>第一关-第202名  第二关-第1114名  第三关-第2627名</t>
  </si>
  <si>
    <t>第一关-第2439名  第二关-第1461名  第三关-第48名</t>
  </si>
  <si>
    <t>第一关-第1835名  第二关-第285名  第三关-第1832名</t>
  </si>
  <si>
    <t>第一关-第2890名  第二关-第494名  第三关-第569名</t>
  </si>
  <si>
    <t>第一关-第498名  第二关-第2436名  第三关-第1021名</t>
  </si>
  <si>
    <t>第一关-第381名  第二关-第3305名  第三关-第273名</t>
  </si>
  <si>
    <t>第一关-第1653名  第二关-第1635名  第三关-第672名</t>
  </si>
  <si>
    <t>第一关-第1919名  第二关-第663名  第三关-第1384名</t>
  </si>
  <si>
    <t>第一关-第2258名  第二关-第1039名  第三关-第674名</t>
  </si>
  <si>
    <t>第一关-第1785名  第二关-第1602名  第三关-第587名</t>
  </si>
  <si>
    <t>第一关-第595名  第二关-第984名  第三关-第2396名</t>
  </si>
  <si>
    <t>第一关-第74名  第二关-第2879名  第三关-第1027名</t>
  </si>
  <si>
    <t>第一关-第2450名  第二关-第918名  第三关-第624名</t>
  </si>
  <si>
    <t>第一关-第474名  第二关-第2889名  第三关-第630名</t>
  </si>
  <si>
    <t>第一关-第752名  第二关-第2428名  第三关-第815名</t>
  </si>
  <si>
    <t>第一关-第224名  第二关-第2839名  第三关-第938名</t>
  </si>
  <si>
    <t>第一关-第1772名  第二关-第600名  第三关-第1633名</t>
  </si>
  <si>
    <t>第一关-第2913名  第二关-第22名  第三关-第1073名</t>
  </si>
  <si>
    <t>第一关-第2242名  第二关-第86名  第三关-第1680名</t>
  </si>
  <si>
    <t>第一关-第1324名  第二关-第2083名  第三关-第610名</t>
  </si>
  <si>
    <t>第一关-第2660名  第二关-第1269名  第三关-第91名</t>
  </si>
  <si>
    <t>第一关-第3105名  第二关-第615名  第三关-第300名</t>
  </si>
  <si>
    <t>第一关-第186名  第二关-第1979名  第三关-第1855名</t>
  </si>
  <si>
    <t>第一关-第365名  第二关-第3238名  第三关-第418名</t>
  </si>
  <si>
    <t>第一关-第743名  第二关-第1745名  第三关-第1535名</t>
  </si>
  <si>
    <t>第一关-第1937名  第二关-第1184名  第三关-第909名</t>
  </si>
  <si>
    <t>第一关-第3509名  第二关-第125名  第三关-第397名</t>
  </si>
  <si>
    <t>第一关-第1422名  第二关-第233名  第三关-第2376名</t>
  </si>
  <si>
    <t>第一关-第1338名  第二关-第785名  第三关-第1909名</t>
  </si>
  <si>
    <t>第一关-第620名  第二关-第2137名  第三关-第1276名</t>
  </si>
  <si>
    <t>第一关-第1766名  第二关-第587名  第三关-第1684名</t>
  </si>
  <si>
    <t>第一关-第2241名  第二关-第256名  第三关-第1543名</t>
  </si>
  <si>
    <t>第一关-第395名  第二关-第3175名  第三关-第475名</t>
  </si>
  <si>
    <t>第一关-第2533名  第二关-第323名  第三关-第1197名</t>
  </si>
  <si>
    <t>第一关-第2538名  第二关-第238名  第三关-第1277名</t>
  </si>
  <si>
    <t>第一关-第1262名  第二关-第157名  第三关-第2635名</t>
  </si>
  <si>
    <t>第一关-第405名  第二关-第2953名  第三关-第700名</t>
  </si>
  <si>
    <t>第一关-第760名  第二关-第2868名  第三关-第437名</t>
  </si>
  <si>
    <t>第一关-第1922名  第二关-第1722名  第三关-第426名</t>
  </si>
  <si>
    <t>第一关-第1927名  第二关-第1295名  第三关-第851名</t>
  </si>
  <si>
    <t>第一关-第600名  第二关-第2444名  第三关-第1031名</t>
  </si>
  <si>
    <t>第一关-第2784名  第二关-第1265名  第三关-第27名</t>
  </si>
  <si>
    <t>第一关-第839名  第二关-第2465名  第三关-第775名</t>
  </si>
  <si>
    <t>第一关-第307名  第二关-第3263名  第三关-第511名</t>
  </si>
  <si>
    <t>第一关-第2748名  第二关-第440名  第三关-第896名</t>
  </si>
  <si>
    <t>第一关-第1604名  第二关-第2144名  第三关-第337名</t>
  </si>
  <si>
    <t>第一关-第1813名  第二关-第1310名  第三关-第963名</t>
  </si>
  <si>
    <t>第一关-第1986名  第二关-第140名  第三关-第1963名</t>
  </si>
  <si>
    <t>第一关-第1515名  第二关-第191名  第三关-第2384名</t>
  </si>
  <si>
    <t>第一关-第1060名  第二关-第1914名  第三关-第1119名</t>
  </si>
  <si>
    <t>第一关-第2516名  第二关-第63名  第三关-第1514名</t>
  </si>
  <si>
    <t>第一关-第249名  第二关-第3359名  第三关-第486名</t>
  </si>
  <si>
    <t>第一关-第3478名  第二关-第510名  第三关-第108名</t>
  </si>
  <si>
    <t>第一关-第2515名  第二关-第1437名  第三关-第154名</t>
  </si>
  <si>
    <t>第一关-第2756名  第二关-第59名  第三关-第1294名</t>
  </si>
  <si>
    <t>第一关-第2262名  第二关-第1656名  第三关-第196名</t>
  </si>
  <si>
    <t>第一关-第2278名  第二关-第754名  第三关-第1086名</t>
  </si>
  <si>
    <t>第一关-第303名  第二关-第3800名  第三关-第17名</t>
  </si>
  <si>
    <t>第一关-第1640名  第二关-第2246名  第三关-第234名</t>
  </si>
  <si>
    <t>第一关-第1389名  第二关-第1003名  第三关-第1729名</t>
  </si>
  <si>
    <t>第一关-第1655名  第二关-第2058名  第三关-第415名</t>
  </si>
  <si>
    <t>第一关-第2362名  第二关-第379名  第三关-第1390名</t>
  </si>
  <si>
    <t>第一关-第2988名  第二关-第117名  第三关-第1034名</t>
  </si>
  <si>
    <t>第一关-第1580名  第二关-第895名  第三关-第1665名</t>
  </si>
  <si>
    <t>第一关-第2664名  第二关-第966名  第三关-第515名</t>
  </si>
  <si>
    <t>第一关-第1680名  第二关-第2232名  第三关-第237名</t>
  </si>
  <si>
    <t>第一关-第2426名  第二关-第1098名  第三关-第629名</t>
  </si>
  <si>
    <t>第一关-第1472名  第二关-第408名  第三关-第2274名</t>
  </si>
  <si>
    <t>第一关-第1971名  第二关-第876名  第三关-第1312名</t>
  </si>
  <si>
    <t>第一关-第906名  第二关-第2127名  第三关-第1127名</t>
  </si>
  <si>
    <t>第一关-第1248名  第二关-第1744名  第三关-第1168名</t>
  </si>
  <si>
    <t>第一关-第2358名  第二关-第74名  第三关-第1728名</t>
  </si>
  <si>
    <t>第一关-第1907名  第二关-第287名  第三关-第1966名</t>
  </si>
  <si>
    <t>第一关-第1872名  第二关-第139名  第三关-第2149名</t>
  </si>
  <si>
    <t>第一关-第1100名  第二关-第1874名  第三关-第1187名</t>
  </si>
  <si>
    <t>第一关-第736名  第二关-第1232名  第三关-第2194名</t>
  </si>
  <si>
    <t>第一关-第2434名  第二关-第735名  第三关-第997名</t>
  </si>
  <si>
    <t>第一关-第1331名  第二关-第1601名  第三关-第1236名</t>
  </si>
  <si>
    <t>第一关-第1184名  第二关-第2006名  第三关-第987名</t>
  </si>
  <si>
    <t>第一关-第393名  第二关-第3219名  第三关-第566名</t>
  </si>
  <si>
    <t>第一关-第3982名  第二关-第31名  第三关-第166名</t>
  </si>
  <si>
    <t>第一关-第1286名  第二关-第1771名  第三关-第1123名</t>
  </si>
  <si>
    <t>第一关-第1507名  第二关-第978名  第三关-第1696名</t>
  </si>
  <si>
    <t>第一关-第1880名  第二关-第2068名  第三关-第247名</t>
  </si>
  <si>
    <t>第一关-第353名  第二关-第3280名  第三关-第572名</t>
  </si>
  <si>
    <t>第一关-第1163名  第二关-第2071名  第三关-第974名</t>
  </si>
  <si>
    <t>第一关-第110名  第二关-第3352名  第三关-第750名</t>
  </si>
  <si>
    <t>第一关-第2123名  第二关-第893名  第三关-第1199名</t>
  </si>
  <si>
    <t>第一关-第2603名  第二关-第13名  第三关-第1601名</t>
  </si>
  <si>
    <t>第一关-第3514名  第二关-第280名  第三关-第424名</t>
  </si>
  <si>
    <t>第一关-第470名  第二关-第1835名  第三关-第1921名</t>
  </si>
  <si>
    <t>第一关-第2446名  第二关-第1380名  第三关-第413名</t>
  </si>
  <si>
    <t>第一关-第417名  第二关-第1001名  第三关-第2824名</t>
  </si>
  <si>
    <t>第一关-第1816名  第二关-第617名  第三关-第1815名</t>
  </si>
  <si>
    <t>第一关-第924名  第二关-第2400名  第三关-第925名</t>
  </si>
  <si>
    <t>第一关-第2493名  第二关-第503名  第三关-第1253名</t>
  </si>
  <si>
    <t>第一关-第1384名  第二关-第793名  第三关-第2073名</t>
  </si>
  <si>
    <t>第一关-第3920名  第二关-第300名  第三关-第32名</t>
  </si>
  <si>
    <t>第一关-第3235名  第二关-第689名  第三关-第330名</t>
  </si>
  <si>
    <t>第一关-第2406名  第二关-第387名  第三关-第1461名</t>
  </si>
  <si>
    <t>第一关-第748名  第二关-第3207名  第三关-第302名</t>
  </si>
  <si>
    <t>第一关-第2918名  第二关-第873名  第三关-第467名</t>
  </si>
  <si>
    <t>第一关-第554名  第二关-第2138名  第三关-第1568名</t>
  </si>
  <si>
    <t>第一关-第1527名  第二关-第1834名  第三关-第901名</t>
  </si>
  <si>
    <t>第一关-第1863名  第二关-第350名  第三关-第2049名</t>
  </si>
  <si>
    <t>第一关-第253名  第二关-第3732名  第三关-第278名</t>
  </si>
  <si>
    <t>第一关-第3414名  第二关-第519名  第三关-第331名</t>
  </si>
  <si>
    <t>第一关-第3486名  第二关-第573名  第三关-第209名</t>
  </si>
  <si>
    <t>第一关-第463名  第二关-第1342名  第三关-第2463名</t>
  </si>
  <si>
    <t>第一关-第1542名  第二关-第2131名  第三关-第600名</t>
  </si>
  <si>
    <t>第一关-第1406名  第二关-第2161名  第三关-第709名</t>
  </si>
  <si>
    <t>第一关-第1596名  第二关-第1087名  第三关-第1593名</t>
  </si>
  <si>
    <t>第一关-第3593名  第二关-第632名  第三关-第56名</t>
  </si>
  <si>
    <t>第一关-第147名  第二关-第2847名  第三关-第1287名</t>
  </si>
  <si>
    <t>第一关-第2244名  第二关-第1791名  第三关-第250名</t>
  </si>
  <si>
    <t>第一关-第1078名  第二关-第1132名  第三关-第2075名</t>
  </si>
  <si>
    <t>第一关-第1460名  第二关-第330名  第三关-第2495名</t>
  </si>
  <si>
    <t>第一关-第1566名  第二关-第106名  第三关-第2616名</t>
  </si>
  <si>
    <t>第一关-第826名  第二关-第2734名  第三关-第729名</t>
  </si>
  <si>
    <t>第一关-第1085名  第二关-第2940名  第三关-第265名</t>
  </si>
  <si>
    <t>第一关-第823名  第二关-第2409名  第三关-第1060名</t>
  </si>
  <si>
    <t>第一关-第1584名  第二关-第888名  第三关-第1825名</t>
  </si>
  <si>
    <t>第一关-第2081名  第二关-第1730名  第三关-第487名</t>
  </si>
  <si>
    <t>第一关-第2129名  第二关-第805名  第三关-第1364名</t>
  </si>
  <si>
    <t>第一关-第2036名  第二关-第755名  第三关-第1507名</t>
  </si>
  <si>
    <t>第一关-第3475名  第二关-第337名  第三关-第489名</t>
  </si>
  <si>
    <t>第一关-第69名  第二关-第1733名  第三关-第2503名</t>
  </si>
  <si>
    <t>第一关-第2519名  第二关-第1225名  第三关-第565名</t>
  </si>
  <si>
    <t>第一关-第546名  第二关-第3024名  第三关-第739名</t>
  </si>
  <si>
    <t>第一关-第340名  第二关-第3622名  第三关-第353名</t>
  </si>
  <si>
    <t>第一关-第778名  第二关-第2015名  第三关-第1522名</t>
  </si>
  <si>
    <t>第一关-第1645名  第二关-第2401名  第三关-第275名</t>
  </si>
  <si>
    <t>第一关-第486名  第二关-第3636名  第三关-第200名</t>
  </si>
  <si>
    <t>第一关-第1991名  第二关-第149名  第三关-第2188名</t>
  </si>
  <si>
    <t>第一关-第1708名  第二关-第877名  第三关-第1744名</t>
  </si>
  <si>
    <t>第一关-第2614名  第二关-第1597名  第三关-第125名</t>
  </si>
  <si>
    <t>第一关-第1776名  第二关-第2187名  第三关-第373名</t>
  </si>
  <si>
    <t>第一关-第3131名  第二关-第436名  第三关-第771名</t>
  </si>
  <si>
    <t>第一关-第155名  第二关-第1489名  第三关-第2698名</t>
  </si>
  <si>
    <t>第一关-第1083名  第二关-第1495名  第三关-第1765名</t>
  </si>
  <si>
    <t>第一关-第1447名  第二关-第954名  第三关-第1943名</t>
  </si>
  <si>
    <t>第一关-第2175名  第二关-第417名  第三关-第1754名</t>
  </si>
  <si>
    <t>第一关-第2367名  第二关-第791名  第三关-第1191名</t>
  </si>
  <si>
    <t>第一关-第1558名  第二关-第1801名  第三关-第991名</t>
  </si>
  <si>
    <t>第一关-第764名  第二关-第1807名  第三关-第1780名</t>
  </si>
  <si>
    <t>第一关-第1251名  第二关-第836名  第三关-第2265名</t>
  </si>
  <si>
    <t>第一关-第2632名  第二关-第281名  第三关-第1441名</t>
  </si>
  <si>
    <t>第一关-第1048名  第二关-第1704名  第三关-第1606名</t>
  </si>
  <si>
    <t>第一关-第950名  第二关-第3026名  第三关-第383名</t>
  </si>
  <si>
    <t>第一关-第877名  第二关-第751名  第三关-第2732名</t>
  </si>
  <si>
    <t>第一关-第184名  第二关-第1286名  第三关-第2890名</t>
  </si>
  <si>
    <t>第一关-第1824名  第二关-第2304名  第三关-第240名</t>
  </si>
  <si>
    <t>第一关-第4069名  第二关-第239名  第三关-第63名</t>
  </si>
  <si>
    <t>第一关-第564名  第二关-第881名  第三关-第2926名</t>
  </si>
  <si>
    <t>第一关-第3830名  第二关-第340名  第三关-第204名</t>
  </si>
  <si>
    <t>第一关-第2130名  第二关-第944名  第三关-第1300名</t>
  </si>
  <si>
    <t>第一关-第3424名  第二关-第610名  第三关-第341名</t>
  </si>
  <si>
    <t>第一关-第2557名  第二关-第76名  第三关-第1743名</t>
  </si>
  <si>
    <t>第一关-第940名  第二关-第2445名  第三关-第992名</t>
  </si>
  <si>
    <t>第一关-第3596名  第二关-第339名  第三关-第443名</t>
  </si>
  <si>
    <t>第一关-第1361名  第二关-第1892名  第三关-第1129名</t>
  </si>
  <si>
    <t>第一关-第2103名  第二关-第829名  第三关-第1455名</t>
  </si>
  <si>
    <t>第一关-第1314名  第二关-第2109名  第三关-第965名</t>
  </si>
  <si>
    <t>第一关-第2314名  第二关-第382名  第三关-第1700名</t>
  </si>
  <si>
    <t>第一关-第796名  第二关-第2663名  第三关-第948名</t>
  </si>
  <si>
    <t>第一关-第909名  第二关-第2284名  第三关-第1214名</t>
  </si>
  <si>
    <t>第一关-第700名  第二关-第2961名  第三关-第747名</t>
  </si>
  <si>
    <t>第一关-第2770名  第二关-第660名  第三关-第981名</t>
  </si>
  <si>
    <t>第一关-第2842名  第二关-第783名  第三关-第789名</t>
  </si>
  <si>
    <t>第一关-第1247名  第二关-第2092名  第三关-第1075名</t>
  </si>
  <si>
    <t>第一关-第2619名  第二关-第1280名  第三关-第519名</t>
  </si>
  <si>
    <t>第一关-第2059名  第二关-第353名  第三关-第2009名</t>
  </si>
  <si>
    <t>第一关-第25名  第二关-第2971名  第三关-第1426名</t>
  </si>
  <si>
    <t>第一关-第2676名  第二关-第1274名  第三关-第474名</t>
  </si>
  <si>
    <t>第一关-第3337名  第二关-第627名  第三关-第472名</t>
  </si>
  <si>
    <t>第一关-第2308名  第二关-第1058名  第三关-第1072名</t>
  </si>
  <si>
    <t>第一关-第2095名  第二关-第228名  第三关-第2124名</t>
  </si>
  <si>
    <t>第一关-第959名  第二关-第1985名  第三关-第1504名</t>
  </si>
  <si>
    <t>第一关-第388名  第二关-第3643名  第三关-第423名</t>
  </si>
  <si>
    <t>第一关-第1775名  第二关-第448名  第三关-第2231名</t>
  </si>
  <si>
    <t>第一关-第2157名  第二关-第725名  第三关-第1576名</t>
  </si>
  <si>
    <t>第一关-第1090名  第二关-第3316名  第三关-第54名</t>
  </si>
  <si>
    <t>第一关-第3665名  第二关-第386名  第三关-第411名</t>
  </si>
  <si>
    <t>第一关-第2942名  第二关-第1239名  第三关-第282名</t>
  </si>
  <si>
    <t>第一关-第2841名  第二关-第906名  第三关-第721名</t>
  </si>
  <si>
    <t>第一关-第2780名  第二关-第1028名  第三关-第661名</t>
  </si>
  <si>
    <t>第一关-第1105名  第二关-第2215名  第三关-第1150名</t>
  </si>
  <si>
    <t>第一关-第2137名  第二关-第366名  第三关-第1970名</t>
  </si>
  <si>
    <t>第一关-第701名  第二关-第3080名  第三关-第697名</t>
  </si>
  <si>
    <t>第一关-第2871名  第二关-第4名  第三关-第1605名</t>
  </si>
  <si>
    <t>第一关-第208名  第二关-第3736名  第三关-第537名</t>
  </si>
  <si>
    <t>第一关-第993名  第二关-第3394名  第三关-第95名</t>
  </si>
  <si>
    <t>第一关-第863名  第二关-第788名  第三关-第2834名</t>
  </si>
  <si>
    <t>第一关-第2187名  第二关-第375名  第三关-第1925名</t>
  </si>
  <si>
    <t>第一关-第1228名  第二关-第3074名  第三关-第189名</t>
  </si>
  <si>
    <t>第一关-第2390名  第二关-第1871名  第三关-第235名</t>
  </si>
  <si>
    <t>第一关-第1827名  第二关-第724名  第三关-第1945名</t>
  </si>
  <si>
    <t>第一关-第818名  第二关-第1753名  第三关-第1926名</t>
  </si>
  <si>
    <t>第一关-第2235名  第二关-第148名  第三关-第2116名</t>
  </si>
  <si>
    <t>第一关-第3301名  第二关-第551名  第三关-第650名</t>
  </si>
  <si>
    <t>第一关-第1514名  第二关-第393名  第三关-第2598名</t>
  </si>
  <si>
    <t>第一关-第2637名  第二关-第603名  第三关-第1269名</t>
  </si>
  <si>
    <t>第一关-第3245名  第二关-第246名  第三关-第1019名</t>
  </si>
  <si>
    <t>第一关-第2652名  第二关-第846名  第三关-第1013名</t>
  </si>
  <si>
    <t>第一关-第4305名  第二关-第61名  第三关-第149名</t>
  </si>
  <si>
    <t>第一关-第2812名  第二关-第501名  第三关-第1207名</t>
  </si>
  <si>
    <t>第一关-第2615名  第二关-第1459名  第三关-第447名</t>
  </si>
  <si>
    <t>第一关-第48名  第二关-第1600名  第三关-第2874名</t>
  </si>
  <si>
    <t>第一关-第1662名  第二关-第2818名  第三关-第44名</t>
  </si>
  <si>
    <t>第一关-第3067名  第二关-第1063名  第三关-第394名</t>
  </si>
  <si>
    <t>第一关-第2866名  第二关-第405名  第三关-第1260名</t>
  </si>
  <si>
    <t>第一关-第2766名  第二关-第466名  第三关-第1301名</t>
  </si>
  <si>
    <t>第一关-第903名  第二关-第2180名  第三关-第1452名</t>
  </si>
  <si>
    <t>第一关-第1120名  第二关-第2742名  第三关-第675名</t>
  </si>
  <si>
    <t>第一关-第705名  第二关-第3453名  第三关-第382名</t>
  </si>
  <si>
    <t>第一关-第1036名  第二关-第850名  第三关-第2654名</t>
  </si>
  <si>
    <t>第一关-第3619名  第二关-第454名  第三关-第473名</t>
  </si>
  <si>
    <t>第一关-第1540名  第二关-第1813名  第三关-第1205名</t>
  </si>
  <si>
    <t>第一关-第3021名  第二关-第1220名  第三关-第322名</t>
  </si>
  <si>
    <t>第一关-第2226名  第二关-第1692名  第三关-第647名</t>
  </si>
  <si>
    <t>第一关-第416名  第二关-第2263名  第三关-第1886名</t>
  </si>
  <si>
    <t>第一关-第989名  第二关-第1411名  第三关-第2168名</t>
  </si>
  <si>
    <t>第一关-第1544名  第二关-第927名  第三关-第2099名</t>
  </si>
  <si>
    <t>第一关-第962名  第二关-第3089名  第三关-第523名</t>
  </si>
  <si>
    <t>第一关-第2339名  第二关-第1036名  第三关-第1210名</t>
  </si>
  <si>
    <t>第一关-第3395名  第二关-第540名  第三关-第652名</t>
  </si>
  <si>
    <t>第一关-第1634名  第二关-第1596名  第三关-第1361名</t>
  </si>
  <si>
    <t>第一关-第3215名  第二关-第1356名  第三关-第23名</t>
  </si>
  <si>
    <t>第一关-第3551名  第二关-第988名  第三关-第58名</t>
  </si>
  <si>
    <t>第一关-第2498名  第二关-第1727名  第三关-第379名</t>
  </si>
  <si>
    <t>第一关-第1205名  第二关-第1486名  第三关-第1915名</t>
  </si>
  <si>
    <t>第一关-第2170名  第二关-第1827名  第三关-第611名</t>
  </si>
  <si>
    <t>第一关-第3058名  第二关-第1467名  第三关-第119名</t>
  </si>
  <si>
    <t>第一关-第384名  第二关-第3543名  第三关-第720名</t>
  </si>
  <si>
    <t>第一关-第1219名  第二关-第3057名  第三关-第378名</t>
  </si>
  <si>
    <t>第一关-第1790名  第二关-第2070名  第三关-第794名</t>
  </si>
  <si>
    <t>第一关-第378名  第二关-第1623名  第三关-第2658名</t>
  </si>
  <si>
    <t>第一关-第2319名  第二关-第144名  第三关-第2197名</t>
  </si>
  <si>
    <t>第一关-第549名  第二关-第2379名  第三关-第1734名</t>
  </si>
  <si>
    <t>第一关-第3115名  第二关-第951名  第三关-第598名</t>
  </si>
  <si>
    <t>第一关-第1225名  第二关-第2268名  第三关-第1174名</t>
  </si>
  <si>
    <t>第一关-第1040名  第二关-第2599名  第三关-第1035名</t>
  </si>
  <si>
    <t>第一关-第2915名  第二关-第508名  第三关-第1252名</t>
  </si>
  <si>
    <t>第一关-第391名  第二关-第3020名  第三关-第1270名</t>
  </si>
  <si>
    <t>第一关-第2343名  第二关-第1241名  第三关-第1102名</t>
  </si>
  <si>
    <t>第一关-第2248名  第二关-第769名  第三关-第1673名</t>
  </si>
  <si>
    <t>第一关-第2112名  第二关-第812名  第三关-第1768名</t>
  </si>
  <si>
    <t>第一关-第2227名  第二关-第2315名  第三关-第158名</t>
  </si>
  <si>
    <t>第一关-第788名  第二关-第3169名  第三关-第744名</t>
  </si>
  <si>
    <t>第一关-第1487名  第二关-第2186名  第三关-第1032名</t>
  </si>
  <si>
    <t>第一关-第2389名  第二关-第809名  第三关-第1509名</t>
  </si>
  <si>
    <t>第一关-第2801名  第二关-第1397名  第三关-第510名</t>
  </si>
  <si>
    <t>第一关-第1303名  第二关-第2254名  第三关-第1153名</t>
  </si>
  <si>
    <t>第一关-第351名  第二关-第3216名  第三关-第1144名</t>
  </si>
  <si>
    <t>第一关-第4278名  第二关-第424名  第三关-第10名</t>
  </si>
  <si>
    <t>第一关-第2156名  第二关-第1672名  第三关-第885名</t>
  </si>
  <si>
    <t>第一关-第525名  第二关-第1217名  第三关-第2971名</t>
  </si>
  <si>
    <t>第一关-第2291名  第二关-第311名  第三关-第2113名</t>
  </si>
  <si>
    <t>第一关-第1960名  第二关-第126名  第三关-第2630名</t>
  </si>
  <si>
    <t>第一关-第2321名  第二关-第2085名  第三关-第313名</t>
  </si>
  <si>
    <t>第一关-第2206名  第二关-第635名  第三关-第1879名</t>
  </si>
  <si>
    <t>第一关-第1675名  第二关-第2612名  第三关-第434名</t>
  </si>
  <si>
    <t>第一关-第507名  第二关-第2100名  第三关-第2122名</t>
  </si>
  <si>
    <t>第一关-第2832名  第二关-第1819名  第三关-第83名</t>
  </si>
  <si>
    <t>第一关-第2193名  第二关-第1719名  第三关-第822名</t>
  </si>
  <si>
    <t>第一关-第692名  第二关-第3072名  第三关-第982名</t>
  </si>
  <si>
    <t>第一关-第2478名  第二关-第1583名  第三关-第687名</t>
  </si>
  <si>
    <t>第一关-第1081名  第二关-第802名  第三关-第2866名</t>
  </si>
  <si>
    <t>第一关-第1080名  第二关-第2861名  第三关-第811名</t>
  </si>
  <si>
    <t>第一关-第1354名  第二关-第2282名  第三关-第1118名</t>
  </si>
  <si>
    <t>第一关-第1147名  第二关-第3068名  第三关-第543名</t>
  </si>
  <si>
    <t>第一关-第848名  第二关-第2207名  第三关-第1704名</t>
  </si>
  <si>
    <t>第一关-第3639名  第二关-第732名  第三关-第389名</t>
  </si>
  <si>
    <t>第一关-第85名  第二关-第3707名  第三关-第970名</t>
  </si>
  <si>
    <t>第一关-第4019名  第二关-第539名  第三关-第206名</t>
  </si>
  <si>
    <t>第一关-第3542名  第二关-第439名  第三关-第788名</t>
  </si>
  <si>
    <t>第一关-第504名  第二关-第1520名  第三关-第2750名</t>
  </si>
  <si>
    <t>第一关-第1055名  第二关-第3059名  第三关-第664名</t>
  </si>
  <si>
    <t>第一关-第1552名  第二关-第1464名  第三关-第1762名</t>
  </si>
  <si>
    <t>第一关-第1015名  第二关-第3474名  第三关-第291名</t>
  </si>
  <si>
    <t>第一关-第2384名  第二关-第388名  第三关-第2008名</t>
  </si>
  <si>
    <t>第一关-第3023名  第二关-第787名  第三关-第978名</t>
  </si>
  <si>
    <t>第一关-第1858名  第二关-第1982名  第三关-第950名</t>
  </si>
  <si>
    <t>第一关-第524名  第二关-第3275名  第三关-第998名</t>
  </si>
  <si>
    <t>第一关-第1543名  第二关-第3111名  第三关-第144名</t>
  </si>
  <si>
    <t>第一关-第1364名  第二关-第2389名  第三关-第1046名</t>
  </si>
  <si>
    <t>第一关-第3242名  第二关-第1260名  第三关-第298名</t>
  </si>
  <si>
    <t>第一关-第3193名  第二关-第1016名  第三关-第606名</t>
  </si>
  <si>
    <t>第一关-第263名  第二关-第3052名  第三关-第1500名</t>
  </si>
  <si>
    <t>第一关-第1315名  第二关-第3129名  第三关-第372名</t>
  </si>
  <si>
    <t>第一关-第4458名  第二关-第187名  第三关-第173名</t>
  </si>
  <si>
    <t>第一关-第1231名  第二关-第2261名  第三关-第1328名</t>
  </si>
  <si>
    <t>第一关-第3317名  第二关-第1431名  第三关-第76名</t>
  </si>
  <si>
    <t>第一关-第590名  第二关-第2515名  第三关-第1720名</t>
  </si>
  <si>
    <t>第一关-第122名  第二关-第2551名  第三关-第2152名</t>
  </si>
  <si>
    <t>第一关-第1325名  第二关-第1430名  第三关-第2071名</t>
  </si>
  <si>
    <t>第一关-第1668名  第二关-第1757名  第三关-第1403名</t>
  </si>
  <si>
    <t>第一关-第123名  第二关-第2289名  第三关-第2416名</t>
  </si>
  <si>
    <t>第一关-第2378名  第二关-第124名  第三关-第2327名</t>
  </si>
  <si>
    <t>第一关-第2000名  第二关-第1688名  第三关-第1146名</t>
  </si>
  <si>
    <t>第一关-第2128名  第二关-第686名  第三关-第2020名</t>
  </si>
  <si>
    <t>第一关-第2176名  第二关-第715名  第三关-第1944名</t>
  </si>
  <si>
    <t>第一关-第2119名  第二关-第1216名  第三关-第1503名</t>
  </si>
  <si>
    <t>第一关-第2210名  第二关-第2427名  第三关-第203名</t>
  </si>
  <si>
    <t>第一关-第4249名  第二关-第565名  第三关-第30名</t>
  </si>
  <si>
    <t>第一关-第1153名  第二关-第2723名  第三关-第968名</t>
  </si>
  <si>
    <t>第一关-第846名  第二关-第3544名  第三关-第457名</t>
  </si>
  <si>
    <t>第一关-第2182名  第二关-第357名  第三关-第2313名</t>
  </si>
  <si>
    <t>第一关-第2334名  第二关-第579名  第三关-第1940名</t>
  </si>
  <si>
    <t>第一关-第2717名  第二关-第1211名  第三关-第928名</t>
  </si>
  <si>
    <t>第一关-第1833名  第二关-第2769名  第三关-第255名</t>
  </si>
  <si>
    <t>第一关-第548名  第二关-第3767名  第三关-第544名</t>
  </si>
  <si>
    <t>第一关-第4340名  第二关-第226名  第三关-第295名</t>
  </si>
  <si>
    <t>第一关-第3520名  第二关-第703名  第三关-第639名</t>
  </si>
  <si>
    <t>第一关-第4288名  第二关-第232名  第三关-第347名</t>
  </si>
  <si>
    <t>第一关-第2595名  第二关-第720名  第三关-第1556名</t>
  </si>
  <si>
    <t>第一关-第738名  第二关-第3466名  第三关-第670名</t>
  </si>
  <si>
    <t>第一关-第3429名  第二关-第1106名  第三关-第340名</t>
  </si>
  <si>
    <t>第一关-第2863名  第二关-第1491名  第三关-第521名</t>
  </si>
  <si>
    <t>第一关-第2203名  第二关-第2093名  第三关-第581名</t>
  </si>
  <si>
    <t>第一关-第503名  第二关-第3685名  第三关-第689名</t>
  </si>
  <si>
    <t>第一关-第3045名  第二关-第1304名  第三关-第536名</t>
  </si>
  <si>
    <t>第一关-第616名  第二关-第3558名  第三关-第713名</t>
  </si>
  <si>
    <t>第一关-第1259名  第二关-第2712名  第三关-第917名</t>
  </si>
  <si>
    <t>第一关-第2627名  第二关-第1183名  第三关-第1082名</t>
  </si>
  <si>
    <t>第一关-第2552名  第二关-第1729名  第三关-第612名</t>
  </si>
  <si>
    <t>第一关-第1570名  第二关-第1667名  第三关-第1657名</t>
  </si>
  <si>
    <t>第一关-第1255名  第二关-第1976名  第三关-第1664名</t>
  </si>
  <si>
    <t>第一关-第1861名  第二关-第1551名  第三关-第1484名</t>
  </si>
  <si>
    <t>第一关-第1135名  第二关-第1773名  第三关-第1988名</t>
  </si>
  <si>
    <t>第一关-第893名  第二关-第1273名  第三关-第2730名</t>
  </si>
  <si>
    <t>第一关-第437名  第二关-第2050名  第三关-第2410名</t>
  </si>
  <si>
    <t>第一关-第1801名  第二关-第2266名  第三关-第831名</t>
  </si>
  <si>
    <t>第一关-第313名  第二关-第2770名  第三关-第1818名</t>
  </si>
  <si>
    <t>第一关-第2067名  第二关-第18名  第三关-第2819名</t>
  </si>
  <si>
    <t>第一关-第2910名  第二关-第992名  第三关-第1003名</t>
  </si>
  <si>
    <t>第一关-第2159名  第二关-第1510名  第三关-第1238名</t>
  </si>
  <si>
    <t>第一关-第1076名  第二关-第1516名  第三关-第2318名</t>
  </si>
  <si>
    <t>第一关-第3293名  第二关-第250名  第三关-第1373名</t>
  </si>
  <si>
    <t>第一关-第2121名  第二关-第326名  第三关-第2471名</t>
  </si>
  <si>
    <t>第一关-第872名  第二关-第2388名  第三关-第1660名</t>
  </si>
  <si>
    <t>第一关-第957名  第二关-第3412名  第三关-第555名</t>
  </si>
  <si>
    <t>第一关-第1051名  第二关-第2931名  第三关-第942名</t>
  </si>
  <si>
    <t>第一关-第4066名  第二关-第546名  第三关-第314名</t>
  </si>
  <si>
    <t>第一关-第229名  第二关-第2408名  第三关-第2290名</t>
  </si>
  <si>
    <t>第一关-第862名  第二关-第1324名  第三关-第2741名</t>
  </si>
  <si>
    <t>第一关-第562名  第二关-第2166名  第三关-第2201名</t>
  </si>
  <si>
    <t>第一关-第4081名  第二关-第475名  第三关-第374名</t>
  </si>
  <si>
    <t>第一关-第3186名  第二关-第182名  第三关-第1564名</t>
  </si>
  <si>
    <t>第一关-第1344名  第二关-第1493名  第三关-第2097名</t>
  </si>
  <si>
    <t>第一关-第4642名  第二关-第271名  第三关-第28名</t>
  </si>
  <si>
    <t>第一关-第954名  第二关-第2347名  第三关-第1649名</t>
  </si>
  <si>
    <t>第一关-第687名  第二关-第2423名  第三关-第1841名</t>
  </si>
  <si>
    <t>第一关-第2416名  第二关-第2016名  第三关-第525名</t>
  </si>
  <si>
    <t>第一关-第3236名  第二关-第671名  第三关-第1050名</t>
  </si>
  <si>
    <t>第一关-第3784名  第二关-第644名  第三关-第531名</t>
  </si>
  <si>
    <t>第一关-第2185名  第二关-第2182名  第三关-第593名</t>
  </si>
  <si>
    <t>第一关-第744名  第二关-第3464名  第三关-第759名</t>
  </si>
  <si>
    <t>第一关-第1268名  第二关-第786名  第三关-第2913名</t>
  </si>
  <si>
    <t>第一关-第300名  第二关-第2850名  第三关-第1820名</t>
  </si>
  <si>
    <t>第一关-第55名  第二关-第2354名  第三关-第2561名</t>
  </si>
  <si>
    <t>第一关-第2271名  第二关-第1789名  第三关-第911名</t>
  </si>
  <si>
    <t>第一关-第2286名  第二关-第1676名  第三关-第1009名</t>
  </si>
  <si>
    <t>第一关-第318名  第二关-第3433名  第三关-第1220名</t>
  </si>
  <si>
    <t>第一关-第1488名  第二关-第1503名  第三关-第1980名</t>
  </si>
  <si>
    <t>第一关-第4198名  第二关-第180名  第三关-第602名</t>
  </si>
  <si>
    <t>第一关-第1263名  第二关-第2181名  第三关-第1545名</t>
  </si>
  <si>
    <t>第一关-第172名  第二关-第3628名  第三关-第1192名</t>
  </si>
  <si>
    <t>第一关-第847名  第二关-第2479名  第三关-第1669名</t>
  </si>
  <si>
    <t>第一关-第3371名  第二关-第691名  第三关-第934名</t>
  </si>
  <si>
    <t>第一关-第1242名  第二关-第2151名  第三关-第1603名</t>
  </si>
  <si>
    <t>第一关-第2359名  第二关-第1575名  第三关-第1063名</t>
  </si>
  <si>
    <t>第一关-第1410名  第二关-第2471名  第三关-第1116名</t>
  </si>
  <si>
    <t>第一关-第3367名  第二关-第485名  第三关-第1156名</t>
  </si>
  <si>
    <t>第一关-第1107名  第二关-第2799名  第三关-第1103名</t>
  </si>
  <si>
    <t>第一关-第761名  第二关-第3016名  第三关-第1232名</t>
  </si>
  <si>
    <t>第一关-第2875名  第二关-第1490名  第三关-第646名</t>
  </si>
  <si>
    <t>第一关-第2847名  第二关-第484名  第三关-第1681名</t>
  </si>
  <si>
    <t>第一关-第4810名  第二关-第45名  第三关-第161名</t>
  </si>
  <si>
    <t>第一关-第288名  第二关-第3400名  第三关-第1329名</t>
  </si>
  <si>
    <t>第一关-第1237名  第二关-第2907名  第三关-第876名</t>
  </si>
  <si>
    <t>第一关-第2080名  第二关-第2153名  第三关-第796名</t>
  </si>
  <si>
    <t>第一关-第472名  第二关-第3521名  第三关-第1036名</t>
  </si>
  <si>
    <t>第一关-第2966名  第二关-第684名  第三关-第1379名</t>
  </si>
  <si>
    <t>第一关-第4244名  第二关-第505名  第三关-第281名</t>
  </si>
  <si>
    <t>第一关-第2208名  第二关-第1538名  第三关-第1291名</t>
  </si>
  <si>
    <t>第一关-第1972名  第二关-第1908名  第三关-第1159名</t>
  </si>
  <si>
    <t>第一关-第3225名  第二关-第355名  第三关-第1459名</t>
  </si>
  <si>
    <t>第一关-第3853名  第二关-第1172名  第三关-第19名</t>
  </si>
  <si>
    <t>第一关-第2008名  第二关-第537名  第三关-第2501名</t>
  </si>
  <si>
    <t>第一关-第2349名  第二关-第920名  第三关-第1783名</t>
  </si>
  <si>
    <t>第一关-第1451名  第二关-第3143名  第三关-第460名</t>
  </si>
  <si>
    <t>第一关-第1648名  第二关-第2792名  第三关-第617名</t>
  </si>
  <si>
    <t>第一关-第4343名  第二关-第488名  第三关-第232名</t>
  </si>
  <si>
    <t>第一关-第1249名  第二关-第1207名  第三关-第2608名</t>
  </si>
  <si>
    <t>第一关-第406名  第二关-第1856名  第三关-第2809名</t>
  </si>
  <si>
    <t>第一关-第1387名  第二关-第2897名  第三关-第790名</t>
  </si>
  <si>
    <t>第一关-第2806名  第二关-第1150名  第三关-第1122名</t>
  </si>
  <si>
    <t>第一关-第2086名  第二关-第334名  第三关-第2664名</t>
  </si>
  <si>
    <t>第一关-第961名  第二关-第2588名  第三关-第1538名</t>
  </si>
  <si>
    <t>第一关-第150名  第二关-第3851名  第三关-第1087名</t>
  </si>
  <si>
    <t>第一关-第2647名  第二关-第1978名  第三关-第464名</t>
  </si>
  <si>
    <t>第一关-第635名  第二关-第2554名  第三关-第1901名</t>
  </si>
  <si>
    <t>第一关-第1401名  第二关-第1794名  第三关-第1899名</t>
  </si>
  <si>
    <t>第一关-第2413名  第二关-第1426名  第三关-第1258名</t>
  </si>
  <si>
    <t>第一关-第1998名  第二关-第1950名  第三关-第1152名</t>
  </si>
  <si>
    <t>第一关-第1915名  第二关-第211名  第三关-第2974名</t>
  </si>
  <si>
    <t>第一关-第295名  第二关-第2502名  第三关-第2310名</t>
  </si>
  <si>
    <t>第一关-第3862名  第二关-第313名  第三关-第936名</t>
  </si>
  <si>
    <t>第一关-第4137名  第二关-第531名  第三关-第448名</t>
  </si>
  <si>
    <t>第一关-第1771名  第二关-第1726名  第三关-第1619名</t>
  </si>
  <si>
    <t>第一关-第1742名  第二关-第2679名  第三关-第696名</t>
  </si>
  <si>
    <t>第一关-第1074名  第二关-第2060名  第三关-第1986名</t>
  </si>
  <si>
    <t>第一关-第1877名  第二关-第982名  第三关-第2261名</t>
  </si>
  <si>
    <t>第一关-第1008名  第二关-第1682名  第三关-第2431名</t>
  </si>
  <si>
    <t>第一关-第2281名  第二关-第1564名  第三关-第1278名</t>
  </si>
  <si>
    <t>第一关-第2612名  第二关-第845名  第三关-第1672名</t>
  </si>
  <si>
    <t>第一关-第3120名  第二关-第1708名  第三关-第308名</t>
  </si>
  <si>
    <t>第一关-第3530名  第二关-第597名  第三关-第1022名</t>
  </si>
  <si>
    <t>第一关-第4361名  第二关-第649名  第三关-第141名</t>
  </si>
  <si>
    <t>第一关-第3697名  第二关-第374名  第三关-第1080名</t>
  </si>
  <si>
    <t>第一关-第2796名  第二关-第874名  第三关-第1490名</t>
  </si>
  <si>
    <t>第一关-第1019名  第二关-第2112名  第三关-第2030名</t>
  </si>
  <si>
    <t>第一关-第2492名  第二关-第578名  第三关-第2091名</t>
  </si>
  <si>
    <t>第一关-第2768名  第二关-第1749名  第三关-第645名</t>
  </si>
  <si>
    <t>第一关-第2672名  第二关-第1436名  第三关-第1054名</t>
  </si>
  <si>
    <t>第一关-第1235名  第二关-第1200名  第三关-第2727名</t>
  </si>
  <si>
    <t>第一关-第4147名  第二关-第799名  第三关-第218名</t>
  </si>
  <si>
    <t>第一关-第2520名  第二关-第1717名  第三关-第929名</t>
  </si>
  <si>
    <t>第一关-第216名  第二关-第3540名  第三关-第1410名</t>
  </si>
  <si>
    <t>第一关-第3612名  第二关-第1343名  第三关-第214名</t>
  </si>
  <si>
    <t>第一关-第1323名  第二关-第2686名  第三关-第1162名</t>
  </si>
  <si>
    <t>第一关-第2365名  第二关-第1893名  第三关-第915名</t>
  </si>
  <si>
    <t>第一关-第1825名  第二关-第1839名  第三关-第1516名</t>
  </si>
  <si>
    <t>第一关-第3020名  第二关-第458名  第三关-第1703名</t>
  </si>
  <si>
    <t>第一关-第2441名  第二关-第483名  第三关-第2258名</t>
  </si>
  <si>
    <t>第一关-第3972名  第二关-第647名  第三关-第564名</t>
  </si>
  <si>
    <t>第一关-第4128名  第二关-第150名  第三关-第906名</t>
  </si>
  <si>
    <t>第一关-第915名  第二关-第3130名  第三关-第1142名</t>
  </si>
  <si>
    <t>第一关-第2800名  第二关-第665名  第三关-第1727名</t>
  </si>
  <si>
    <t>第一关-第1588名  第二关-第3517名  第三关-第90名</t>
  </si>
  <si>
    <t>第一关-第3816名  第二关-第934名  第三关-第449名</t>
  </si>
  <si>
    <t>第一关-第4371名  第二关-第502名  第三关-第329名</t>
  </si>
  <si>
    <t>第一关-第527名  第二关-第3773名  第三关-第902名</t>
  </si>
  <si>
    <t>第一关-第2122名  第二关-第2994名  第三关-第87名</t>
  </si>
  <si>
    <t>第一关-第1754名  第二关-第1865名  第三关-第1584名</t>
  </si>
  <si>
    <t>第一关-第1727名  第二关-第2618名  第三关-第859名</t>
  </si>
  <si>
    <t>第一关-第1339名  第二关-第3774名  第三关-第92名</t>
  </si>
  <si>
    <t>第一关-第2324名  第二关-第1861名  第三关-第1020名</t>
  </si>
  <si>
    <t>第一关-第3812名  第二关-第527名  第三关-第867名</t>
  </si>
  <si>
    <t>第一关-第1017名  第二关-第1589名  第三关-第2600名</t>
  </si>
  <si>
    <t>第一关-第1182名  第二关-第3343名  第三关-第683名</t>
  </si>
  <si>
    <t>第一关-第3034名  第二关-第1401名  第三关-第774名</t>
  </si>
  <si>
    <t>第一关-第1371名  第二关-第1215名  第三关-第2624名</t>
  </si>
  <si>
    <t>第一关-第2177名  第二关-第1083名  第三关-第1954名</t>
  </si>
  <si>
    <t>第一关-第3419名  第二关-第464名  第三关-第1337名</t>
  </si>
  <si>
    <t>第一关-第4955名  第二关-第204名  第三关-第65名</t>
  </si>
  <si>
    <t>第一关-第1438名  第二关-第3372名  第三关-第417名</t>
  </si>
  <si>
    <t>第一关-第3155名  第二关-第462名  第三关-第1612名</t>
  </si>
  <si>
    <t>第一关-第1594名  第二关-第1860名  第三关-第1778名</t>
  </si>
  <si>
    <t>第一关-第999名  第二关-第2750名  第三关-第1486名</t>
  </si>
  <si>
    <t>第一关-第1661名  第二关-第2175名  第三关-第1401名</t>
  </si>
  <si>
    <t>第一关-第2305名  第二关-第2757名  第三关-第179名</t>
  </si>
  <si>
    <t>第一关-第3491名  第二关-第1364名  第三关-第386名</t>
  </si>
  <si>
    <t>第一关-第1936名  第二关-第2327名  第三关-第979名</t>
  </si>
  <si>
    <t>第一关-第319名  第二关-第3504名  第三关-第1419名</t>
  </si>
  <si>
    <t>第一关-第747名  第二关-第2974名  第三关-第1523名</t>
  </si>
  <si>
    <t>第一关-第1393名  第二关-第2896名  第三关-第956名</t>
  </si>
  <si>
    <t>第一关-第3824名  第二关-第1231名  第三关-第191名</t>
  </si>
  <si>
    <t>第一关-第1723名  第二关-第2360名  第三关-第1167名</t>
  </si>
  <si>
    <t>第一关-第2031名  第二关-第1045名  第三关-第2177名</t>
  </si>
  <si>
    <t>第一关-第3030名  第二关-第1774名  第三关-第452名</t>
  </si>
  <si>
    <t>第一关-第2372名  第二关-第614名  第三关-第2281名</t>
  </si>
  <si>
    <t>第一关-第825名  第二关-第3476名  第三关-第971名</t>
  </si>
  <si>
    <t>第一关-第1547名  第二关-第1113名  第三关-第2613名</t>
  </si>
  <si>
    <t>第一关-第1912名  第二关-第2945名  第三关-第420名</t>
  </si>
  <si>
    <t>第一关-第1993名  第二关-第2241名  第三关-第1045名</t>
  </si>
  <si>
    <t>第一关-第4257名  第二关-第668名  第三关-第355名</t>
  </si>
  <si>
    <t>第一关-第3205名  第二关-第1537名  第三关-第539名</t>
  </si>
  <si>
    <t>第一关-第745名  第二关-第2955名  第三关-第1581名</t>
  </si>
  <si>
    <t>第一关-第3202名  第二关-第1542名  第三关-第538名</t>
  </si>
  <si>
    <t>第一关-第1952名  第二关-第1405名  第三关-第1930名</t>
  </si>
  <si>
    <t>第一关-第4508名  第二关-第763名  第三关-第21名</t>
  </si>
  <si>
    <t>第一关-第3587名  第二关-第716名  第三关-第990名</t>
  </si>
  <si>
    <t>第一关-第2270名  第二关-第373名  第三关-第2650名</t>
  </si>
  <si>
    <t>第一关-第1650名  第二关-第3132名  第三关-第513名</t>
  </si>
  <si>
    <t>第一关-第359名  第二关-第2775名  第三关-第2167名</t>
  </si>
  <si>
    <t>第一关-第2403名  第二关-第419名  第三关-第2480名</t>
  </si>
  <si>
    <t>第一关-第2809名  第二关-第885名  第三关-第1610名</t>
  </si>
  <si>
    <t>第一关-第2246名  第二关-第249名  第三关-第2811名</t>
  </si>
  <si>
    <t>第一关-第1758名  第二关-第1707名  第三关-第1845名</t>
  </si>
  <si>
    <t>第一关-第2311名  第二关-第1555名  第三关-第1446名</t>
  </si>
  <si>
    <t>第一关-第1531名  第二关-第2957名  第三关-第826名</t>
  </si>
  <si>
    <t>第一关-第368名  第二关-第3497名  第三关-第1451名</t>
  </si>
  <si>
    <t>第一关-第4582名  第二关-第713名  第三关-第22名</t>
  </si>
  <si>
    <t>第一关-第869名  第二关-第2717名  第三关-第1733名</t>
  </si>
  <si>
    <t>第一关-第3246名  第二关-第1049名  第三关-第1025名</t>
  </si>
  <si>
    <t>第一关-第129名  第二关-第2450名  第三关-第2748名</t>
  </si>
  <si>
    <t>第一关-第3523名  第二关-第420名  第三关-第1392名</t>
  </si>
  <si>
    <t>第一关-第1218名  第二关-第3542名  第三关-第582名</t>
  </si>
  <si>
    <t>第一关-第1005名  第二关-第2642名  第三关-第1699名</t>
  </si>
  <si>
    <t>第一关-第1304名  第二关-第2288名  第三关-第1758名</t>
  </si>
  <si>
    <t>第一关-第1170名  第二关-第2507名  第三关-第1676名</t>
  </si>
  <si>
    <t>第一关-第3778名  第二关-第1025名  第三关-第552名</t>
  </si>
  <si>
    <t>第一关-第106名  第二关-第2787名  第三关-第2462名</t>
  </si>
  <si>
    <t>第一关-第45名  第二关-第2406名  第三关-第2905名</t>
  </si>
  <si>
    <t>第一关-第2454名  第二关-第2072名  第三关-第836名</t>
  </si>
  <si>
    <t>第一关-第1565名  第二关-第3249名  第三关-第550名</t>
  </si>
  <si>
    <t>第一关-第1873名  第二关-第3447名  第三关-第47名</t>
  </si>
  <si>
    <t>第一关-第2350名  第二关-第2821名  第三关-第198名</t>
  </si>
  <si>
    <t>第一关-第902名  第二关-第3411名  第三关-第1057名</t>
  </si>
  <si>
    <t>第一关-第2044名  第二关-第726名  第三关-第2609名</t>
  </si>
  <si>
    <t>第一关-第1367名  第二关-第2454名  第三关-第1565名</t>
  </si>
  <si>
    <t>第一关-第450名  第二关-第3071名  第三关-第1869名</t>
  </si>
  <si>
    <t>第一关-第2597名  第二关-第2334名  第三关-第462名</t>
  </si>
  <si>
    <t>第一关-第3107名  第二关-第1648名  第三关-第640名</t>
  </si>
  <si>
    <t>第一关-第420名  第二关-第2677名  第三关-第2301名</t>
  </si>
  <si>
    <t>第一关-第927名  第二关-第2844名  第三关-第1631名</t>
  </si>
  <si>
    <t>第一关-第500名  第二关-第2606名  第三关-第2296名</t>
  </si>
  <si>
    <t>第一关-第5133名  第二关-第40名  第三关-第230名</t>
  </si>
  <si>
    <t>第一关-第254名  第二关-第3697名  第三关-第1454名</t>
  </si>
  <si>
    <t>第一关-第3480名  第二关-第680名  第三关-第1246名</t>
  </si>
  <si>
    <t>第一关-第2728名  第二关-第2390名  第三关-第289名</t>
  </si>
  <si>
    <t>第一关-第1601名  第二关-第1475名  第三关-第2331名</t>
  </si>
  <si>
    <t>第一关-第1320名  第二关-第3491名  第三关-第597名</t>
  </si>
  <si>
    <t>第一关-第960名  第二关-第3791名  第三关-第660名</t>
  </si>
  <si>
    <t>第一关-第2611名  第二关-第314名  第三关-第2487名</t>
  </si>
  <si>
    <t>第一关-第2578名  第二关-第481名  第三关-第2361名</t>
  </si>
  <si>
    <t>第一关-第1332名  第二关-第2871名  第三关-第1219名</t>
  </si>
  <si>
    <t>第一关-第1073名  第二关-第2765名  第三关-第1585名</t>
  </si>
  <si>
    <t>第一关-第2335名  第二关-第2329名  第三关-第761名</t>
  </si>
  <si>
    <t>第一关-第739名  第二关-第2842名  第三关-第1844名</t>
  </si>
  <si>
    <t>第一关-第4545名  第二关-第828名  第三关-第53名</t>
  </si>
  <si>
    <t>第一关-第838名  第二关-第2260名  第三关-第2337名</t>
  </si>
  <si>
    <t>第一关-第2451名  第二关-第1962名  第三关-第1024名</t>
  </si>
  <si>
    <t>第一关-第1012名  第二关-第3564名  第三关-第863名</t>
  </si>
  <si>
    <t>第一关-第689名  第二关-第3063名  第三关-第1688名</t>
  </si>
  <si>
    <t>第一关-第4173名  第二关-第995名  第三关-第274名</t>
  </si>
  <si>
    <t>第一关-第233名  第二关-第3012名  第三关-第2198名</t>
  </si>
  <si>
    <t>第一关-第4544名  第二关-第693名  第三关-第211名</t>
  </si>
  <si>
    <t>第一关-第4215名  第二关-第292名  第三关-第949名</t>
  </si>
  <si>
    <t>第一关-第2882名  第二关-第2145名  第三关-第430名</t>
  </si>
  <si>
    <t>第一关-第2316名  第二关-第1456名  第三关-第1685名</t>
  </si>
  <si>
    <t>第一关-第3438名  第二关-第764名  第三关-第1256名</t>
  </si>
  <si>
    <t>第一关-第3171名  第二关-第1190名  第三关-第1101名</t>
  </si>
  <si>
    <t>第一关-第2628名  第二关-第1351名  第三关-第1488名</t>
  </si>
  <si>
    <t>第一关-第3341名  第二关-第245名  第三关-第1882名</t>
  </si>
  <si>
    <t>第一关-第2430名  第二关-第432名  第三关-第2610名</t>
  </si>
  <si>
    <t>第一关-第2293名  第二关-第2122名  第三关-第1061名</t>
  </si>
  <si>
    <t>第一关-第567名  第二关-第2670名  第三关-第2242名</t>
  </si>
  <si>
    <t>第一关-第4353名  第二关-第1126名  第三关-第7名</t>
  </si>
  <si>
    <t>第一关-第2819名  第二关-第1255名  第三关-第1414名</t>
  </si>
  <si>
    <t>第一关-第2230名  第二关-第2933名  第三关-第328名</t>
  </si>
  <si>
    <t>第一关-第4855名  第二关-第165名  第三关-第471名</t>
  </si>
  <si>
    <t>第一关-第3328名  第二关-第1570名  第三关-第601名</t>
  </si>
  <si>
    <t>第一关-第2423名  第二关-第2738名  第三关-第339名</t>
  </si>
  <si>
    <t>第一关-第2146名  第二关-第402名  第三关-第2953名</t>
  </si>
  <si>
    <t>第一关-第3339名  第二关-第1335名  第三关-第828名</t>
  </si>
  <si>
    <t>第一关-第3837名  第二关-第1396名  第三关-第270名</t>
  </si>
  <si>
    <t>第一关-第2928名  第二关-第582名  第三关-第1993名</t>
  </si>
  <si>
    <t>第一关-第900名  第二关-第2430名  第三关-第2173名</t>
  </si>
  <si>
    <t>第一关-第2805名  第二关-第784名  第三关-第1918名</t>
  </si>
  <si>
    <t>第一关-第3249名  第二关-第1718名  第三关-第541名</t>
  </si>
  <si>
    <t>第一关-第183名  第二关-第3687名  第三关-第1639名</t>
  </si>
  <si>
    <t>第一关-第3223名  第二关-第1680名  第三关-第614名</t>
  </si>
  <si>
    <t>第一关-第2124名  第二关-第2651名  第三关-第742名</t>
  </si>
  <si>
    <t>第一关-第1626名  第二关-第1934名  第三关-第1958名</t>
  </si>
  <si>
    <t>第一关-第4101名  第二关-第925名  第三关-第496名</t>
  </si>
  <si>
    <t>第一关-第1763名  第二关-第2506名  第三关-第1254名</t>
  </si>
  <si>
    <t>第一关-第397名  第二关-第2614名  第三关-第2512名</t>
  </si>
  <si>
    <t>第一关-第2254名  第二关-第1750名  第三关-第1525名</t>
  </si>
  <si>
    <t>第一关-第3565名  第二关-第84名  第三关-第1881名</t>
  </si>
  <si>
    <t>第一关-第2792名  第二关-第1509名  第三关-第1231名</t>
  </si>
  <si>
    <t>第一关-第1391名  第二关-第2709名  第三关-第1432名</t>
  </si>
  <si>
    <t>第一关-第3507名  第二关-第749名  第三关-第1282名</t>
  </si>
  <si>
    <t>第一关-第1216名  第二关-第2003名  第三关-第2319名</t>
  </si>
  <si>
    <t>第一关-第2649名  第二关-第1395名  第三关-第1497名</t>
  </si>
  <si>
    <t>第一关-第987名  第二关-第3398名  第三关-第1157名</t>
  </si>
  <si>
    <t>第一关-第2361名  第二关-第2943名  第三关-第241名</t>
  </si>
  <si>
    <t>第一关-第1355名  第二关-第2045名  第三关-第2145名</t>
  </si>
  <si>
    <t>第一关-第2134名  第二关-第3046名  第三关-第370名</t>
  </si>
  <si>
    <t>第一关-第619名  第二关-第2163名  第三关-第2768名</t>
  </si>
  <si>
    <t>第一关-第3924名  第二关-第1078名  第三关-第554名</t>
  </si>
  <si>
    <t>第一关-第201名  第二关-第3553名  第三关-第1811名</t>
  </si>
  <si>
    <t>第一关-第3271名  第二关-第227名  第三关-第2067名</t>
  </si>
  <si>
    <t>第一关-第3151名  第二关-第1772名  第三关-第648名</t>
  </si>
  <si>
    <t>第一关-第4367名  第二关-第230名  第三关-第976名</t>
  </si>
  <si>
    <t>第一关-第2518名  第二关-第1050名  第三关-第2007名</t>
  </si>
  <si>
    <t>第一关-第443名  第二关-第3204名  第三关-第1933名</t>
  </si>
  <si>
    <t>第一关-第1694名  第二关-第2237名  第三关-第1654名</t>
  </si>
  <si>
    <t>第一关-第1954名  第二关-第1571名  第三关-第2062名</t>
  </si>
  <si>
    <t>第一关-第2510名  第二关-第2921名  第三关-第157名</t>
  </si>
  <si>
    <t>第一关-第4106名  第二关-第1314名  第三关-第168名</t>
  </si>
  <si>
    <t>第一关-第2862名  第二关-第728名  第三关-第1999名</t>
  </si>
  <si>
    <t>第一关-第2251名  第二关-第2197名  第三关-第1148名</t>
  </si>
  <si>
    <t>第一关-第2079名  第二关-第550名  第三关-第2969名</t>
  </si>
  <si>
    <t>第一关-第2268名  第二关-第1009名  第三关-第2322名</t>
  </si>
  <si>
    <t>第一关-第948名  第二关-第2025名  第三关-第2628名</t>
  </si>
  <si>
    <t>第一关-第40名  第二关-第2872名  第三关-第2692名</t>
  </si>
  <si>
    <t>第一关-第4649名  第二关-第263名  第三关-第693名</t>
  </si>
  <si>
    <t>第一关-第2712名  第二关-第642名  第三关-第2254名</t>
  </si>
  <si>
    <t>第一关-第2377名  第二关-第576名  第三关-第2660名</t>
  </si>
  <si>
    <t>第一关-第1281名  第二关-第2478名  第三关-第1860名</t>
  </si>
  <si>
    <t>第一关-第3037名  第二关-第1694名  第三关-第889名</t>
  </si>
  <si>
    <t>第一关-第3326名  第二关-第759名  第三关-第1537名</t>
  </si>
  <si>
    <t>第一关-第1812名  第二关-第1202名  第三关-第2622名</t>
  </si>
  <si>
    <t>第一关-第724名  第二关-第2563名  第三关-第2350名</t>
  </si>
  <si>
    <t>第一关-第3241名  第二关-第1981名  第三关-第416名</t>
  </si>
  <si>
    <t>第一关-第1577名  第二关-第3182名  第三关-第880名</t>
  </si>
  <si>
    <t>第一关-第1715名  第二关-第2816名  第三关-第1112名</t>
  </si>
  <si>
    <t>第一关-第2098名  第二关-第1512名  第三关-第2034名</t>
  </si>
  <si>
    <t>第一关-第1750名  第二关-第962名  第三关-第2933名</t>
  </si>
  <si>
    <t>第一关-第4037名  第二关-第1360名  第三关-第249名</t>
  </si>
  <si>
    <t>第一关-第1461名  第二关-第3162名  第三关-第1030名</t>
  </si>
  <si>
    <t>第一关-第3680名  第二关-第1618名  第三关-第358名</t>
  </si>
  <si>
    <t>第一关-第2909名  第二关-第2041名  第三关-第706名</t>
  </si>
  <si>
    <t>第一关-第625名  第二关-第3864名  第三关-第1170名</t>
  </si>
  <si>
    <t>第一关-第445名  第二关-第3821名  第三关-第1398名</t>
  </si>
  <si>
    <t>第一关-第2688名  第二关-第1713名  第三关-第1264名</t>
  </si>
  <si>
    <t>第一关-第1452名  第二关-第1471名  第三关-第2743名</t>
  </si>
  <si>
    <t>第一关-第2263名  第二关-第491名  第三关-第2912名</t>
  </si>
  <si>
    <t>第一关-第2776名  第二关-第2312名  第三关-第583名</t>
  </si>
  <si>
    <t>第一关-第3614名  第二关-第1208名  第三关-第849名</t>
  </si>
  <si>
    <t>第一关-第1975名  第二关-第2132名  第三关-第1566名</t>
  </si>
  <si>
    <t>第一关-第4058名  第二关-第1315名  第三关-第304名</t>
  </si>
  <si>
    <t>第一关-第2494名  第二关-第1501名  第三关-第1682名</t>
  </si>
  <si>
    <t>第一关-第856名  第二关-第2713名  第三关-第2108名</t>
  </si>
  <si>
    <t>第一关-第2070名  第二关-第1594名  第三关-第2021名</t>
  </si>
  <si>
    <t>第一关-第114名  第二关-第2853名  第三关-第2720名</t>
  </si>
  <si>
    <t>第一关-第2550名  第二关-第207名  第三关-第2932名</t>
  </si>
  <si>
    <t>第一关-第3835名  第二关-第134名  第三关-第1724名</t>
  </si>
  <si>
    <t>第一关-第3698名  第二关-第1684名  第三关-第312名</t>
  </si>
  <si>
    <t>第一关-第2772名  第二关-第2286名  第三关-第641名</t>
  </si>
  <si>
    <t>第一关-第1530名  第二关-第2017名  第三关-第2153名</t>
  </si>
  <si>
    <t>第一关-第3080名  第二关-第2051名  第三关-第570名</t>
  </si>
  <si>
    <t>第一关-第2541名  第二关-第937名  第三关-第2226名</t>
  </si>
  <si>
    <t>第一关-第1477名  第二关-第2249名  第三关-第1979名</t>
  </si>
  <si>
    <t>第一关-第2886名  第二关-第147名  第三关-第2672名</t>
  </si>
  <si>
    <t>第一关-第2941名  第二关-第1248名  第三关-第1521名</t>
  </si>
  <si>
    <t>第一关-第3866名  第二关-第112名  第三关-第1741名</t>
  </si>
  <si>
    <t>第一关-第3655名  第二关-第609名  第三关-第1457名</t>
  </si>
  <si>
    <t>第一关-第2840名  第二关-第1920名  第三关-第962名</t>
  </si>
  <si>
    <t>第一关-第3562名  第二关-第1723名  第三关-第438名</t>
  </si>
  <si>
    <t>第一关-第1363名  第二关-第2699名  第三关-第1663名</t>
  </si>
  <si>
    <t>第一关-第4054名  第二关-第96名  第三关-第1577名</t>
  </si>
  <si>
    <t>第一关-第2982名  第二关-第1826名  第三关-第923名</t>
  </si>
  <si>
    <t>第一关-第1096名  第二关-第2744名  第三关-第1891名</t>
  </si>
  <si>
    <t>第一关-第5353名  第二关-第156名  第三关-第224名</t>
  </si>
  <si>
    <t>第一关-第3451名  第二关-第1011名  第三关-第1273名</t>
  </si>
  <si>
    <t>第一关-第3409名  第二关-第1013名  第三关-第1317名</t>
  </si>
  <si>
    <t>第一关-第2590名  第二关-第843名  第三关-第2307名</t>
  </si>
  <si>
    <t>第一关-第3005名  第二关-第1925名  第三关-第813名</t>
  </si>
  <si>
    <t>第一关-第4206名  第二关-第1076名  第三关-第463名</t>
  </si>
  <si>
    <t>第一关-第1420名  第二关-第2514名  第三关-第1813名</t>
  </si>
  <si>
    <t>第一关-第850名  第二关-第3209名  第三关-第1689名</t>
  </si>
  <si>
    <t>第一关-第1523名  第二关-第2343名  第三关-第1884名</t>
  </si>
  <si>
    <t>第一关-第2145名  第二关-第2922名  第三关-第685名</t>
  </si>
  <si>
    <t>第一关-第3965名  第二关-第833名  第三关-第955名</t>
  </si>
  <si>
    <t>第一关-第3908名  第二关-第383名  第三关-第1462名</t>
  </si>
  <si>
    <t>第一关-第3876名  第二关-第53名  第三关-第1826名</t>
  </si>
  <si>
    <t>第一关-第551名  第二关-第2690名  第三关-第2517名</t>
  </si>
  <si>
    <t>第一关-第1295名  第二关-第3554名  第三关-第913名</t>
  </si>
  <si>
    <t>第一关-第2524名  第二关-第672名  第三关-第2566名</t>
  </si>
  <si>
    <t>第一关-第3357名  第二关-第1066名  第三关-第1341名</t>
  </si>
  <si>
    <t>第一关-第1876名  第二关-第3044名  第三关-第845名</t>
  </si>
  <si>
    <t>第一关-第3147名  第二关-第2314名  第三关-第307名</t>
  </si>
  <si>
    <t>第一关-第3198名  第二关-第1167名  第三关-第1405名</t>
  </si>
  <si>
    <t>第一关-第2366名  第二关-第892名  第三关-第2513名</t>
  </si>
  <si>
    <t>第一关-第182名  第二关-第2855名  第三关-第2736名</t>
  </si>
  <si>
    <t>第一关-第3416名  第二关-第915名  第三关-第1447名</t>
  </si>
  <si>
    <t>第一关-第3724名  第二关-第556名  第三关-第1498名</t>
  </si>
  <si>
    <t>第一关-第2836名  第二关-第2708名  第三关-第238名</t>
  </si>
  <si>
    <t>第一关-第2422名  第二关-第1082名  第三关-第2278名</t>
  </si>
  <si>
    <t>第一关-第2989名  第二关-第694名  第三关-第2102名</t>
  </si>
  <si>
    <t>第一关-第3063名  第二关-第301名  第三关-第2425名</t>
  </si>
  <si>
    <t>第一关-第1537名  第二关-第3889名  第三关-第364名</t>
  </si>
  <si>
    <t>第一关-第1203名  第二关-第3717名  第三关-第872名</t>
  </si>
  <si>
    <t>第一关-第1889名  第二关-第2482名  第三关-第1421名</t>
  </si>
  <si>
    <t>第一关-第1417名  第二关-第3188名  第三关-第1189名</t>
  </si>
  <si>
    <t>第一关-第1955名  第二关-第1420名  第三关-第2421名</t>
  </si>
  <si>
    <t>第一关-第2392名  第二关-第3357名  第三关-第50名</t>
  </si>
  <si>
    <t>第一关-第4801名  第二关-第856名  第三关-第142名</t>
  </si>
  <si>
    <t>第一关-第2443名  第二关-第1938名  第三关-第1418名</t>
  </si>
  <si>
    <t>第一关-第817名  第二关-第3702名  第三关-第1283名</t>
  </si>
  <si>
    <t>第一关-第3138名  第二关-第143名  第三关-第2522名</t>
  </si>
  <si>
    <t>第一关-第457名  第二关-第3350名  第三关-第1997名</t>
  </si>
  <si>
    <t>第一关-第2765名  第二关-第917名  第三关-第2123名</t>
  </si>
  <si>
    <t>第一关-第2581名  第二关-第368名  第三关-第2860名</t>
  </si>
  <si>
    <t>第一关-第4510名  第二关-第1052名  第三关-第256名</t>
  </si>
  <si>
    <t>第一关-第3137名  第二关-第1943名  第三关-第741名</t>
  </si>
  <si>
    <t>第一关-第1123名  第二关-第2667名  第三关-第2031名</t>
  </si>
  <si>
    <t>第一关-第1773名  第二关-第3317名  第三关-第737名</t>
  </si>
  <si>
    <t>第一关-第4027名  第二关-第1155名  第三关-第651名</t>
  </si>
  <si>
    <t>第一关-第3547名  第二关-第1061名  第三关-第1230名</t>
  </si>
  <si>
    <t>第一关-第1424名  第二关-第1840名  第三关-第2574名</t>
  </si>
  <si>
    <t>第一关-第4829名  第二关-第699名  第三关-第318名</t>
  </si>
  <si>
    <t>第一关-第1390名  第二关-第1966名  第三关-第2490名</t>
  </si>
  <si>
    <t>第一关-第4015名  第二关-第476名  第三关-第1357名</t>
  </si>
  <si>
    <t>第一关-第3855名  第二关-第1428名  第三关-第567名</t>
  </si>
  <si>
    <t>第一关-第885名  第二关-第2055名  第三关-第2910名</t>
  </si>
  <si>
    <t>第一关-第1964名  第二关-第1911名  第三关-第1976名</t>
  </si>
  <si>
    <t>第一关-第3428名  第二关-第1547名  第三关-第878名</t>
  </si>
  <si>
    <t>第一关-第1685名  第二关-第3709名  第三关-第461名</t>
  </si>
  <si>
    <t>第一关-第4817名  第二关-第999名  第三关-第42名</t>
  </si>
  <si>
    <t>第一关-第2855名  第二关-第175名  第三关-第2831名</t>
  </si>
  <si>
    <t>第一关-第467名  第二关-第3613名  第三关-第1784名</t>
  </si>
  <si>
    <t>第一关-第2011名  第二关-第1786名  第三关-第2069名</t>
  </si>
  <si>
    <t>第一关-第2431名  第二关-第1905名  第三关-第1531名</t>
  </si>
  <si>
    <t>第一关-第665名  第二关-第2646名  第三关-第2557名</t>
  </si>
  <si>
    <t>第一关-第4313名  第二关-第1051名  第三关-第506名</t>
  </si>
  <si>
    <t>第一关-第1475名  第二关-第3288名  第三关-第1107名</t>
  </si>
  <si>
    <t>第一关-第2233名  第二关-第2341名  第三关-第1296名</t>
  </si>
  <si>
    <t>第一关-第3004名  第二关-第1276名  第三关-第1592名</t>
  </si>
  <si>
    <t>第一关-第2532名  第二关-第637名  第三关-第2704名</t>
  </si>
  <si>
    <t>第一关-第3103名  第二关-第1500名  第三关-第1272名</t>
  </si>
  <si>
    <t>第一关-第3031名  第二关-第553名  第三关-第2297名</t>
  </si>
  <si>
    <t>第一关-第2323名  第二关-第2548名  第三关-第1011名</t>
  </si>
  <si>
    <t>第一关-第4178名  第二关-第943名  第三关-第765名</t>
  </si>
  <si>
    <t>第一关-第1290名  第二关-第3786名  第三关-第810名</t>
  </si>
  <si>
    <t>第一关-第4247名  第二关-第1159名  第三关-第482名</t>
  </si>
  <si>
    <t>第一关-第4453名  第二关-第803名  第三关-第632名</t>
  </si>
  <si>
    <t>第一关-第742名  第二关-第3011名  第三关-第2137名</t>
  </si>
  <si>
    <t>第一关-第4052名  第二关-第545名  第三关-第1295名</t>
  </si>
  <si>
    <t>第一关-第281名  第二关-第3042名  第三关-第2569名</t>
  </si>
  <si>
    <t>第一关-第3598名  第二关-第1710名  第三关-第585名</t>
  </si>
  <si>
    <t>第一关-第3513名  第二关-第1180名  第三关-第1201名</t>
  </si>
  <si>
    <t>第一关-第2513名  第二关-第2057名  第三关-第1324名</t>
  </si>
  <si>
    <t>第一关-第141名  第二关-第3481名  第三关-第2277名</t>
  </si>
  <si>
    <t>第一关-第1050名  第二关-第2696名  第三关-第2156名</t>
  </si>
  <si>
    <t>第一关-第814名  第二关-第2930名  第三关-第2160名</t>
  </si>
  <si>
    <t>第一关-第515名  第二关-第2869名  第三关-第2520名</t>
  </si>
  <si>
    <t>第一关-第1765名  第二关-第3870名  第三关-第271名</t>
  </si>
  <si>
    <t>第一关-第3851名  第二关-第994名  第三关-第1064名</t>
  </si>
  <si>
    <t>第一关-第88名  第二关-第3603名  第三关-第2220名</t>
  </si>
  <si>
    <t>第一关-第1115名  第二关-第2611名  第三关-第2189名</t>
  </si>
  <si>
    <t>第一关-第1629名  第二关-第2556名  第三关-第1735名</t>
  </si>
  <si>
    <t>第一关-第2884名  第二关-第2779名  第三关-第260名</t>
  </si>
  <si>
    <t>第一关-第698名  第二关-第3375名  第三关-第1852名</t>
  </si>
  <si>
    <t>第一关-第645名  第二关-第3043名  第三关-第2240名</t>
  </si>
  <si>
    <t>第一关-第1386名  第二关-第3302名  第三关-第1242名</t>
  </si>
  <si>
    <t>第一关-第2190名  第二关-第1642名  第三关-第2098名</t>
  </si>
  <si>
    <t>第一关-第3396名  第二关-第1660名  第三关-第879名</t>
  </si>
  <si>
    <t>第一关-第2109名  第二关-第3431名  第三关-第396名</t>
  </si>
  <si>
    <t>第一关-第4845名  第二关-第970名  第三关-第123名</t>
  </si>
  <si>
    <t>第一关-第1030名  第二关-第3306名  第三关-第1602名</t>
  </si>
  <si>
    <t>第一关-第3449名  第二关-第294名  第三关-第2199名</t>
  </si>
  <si>
    <t>第一关-第2574名  第二关-第1521名  第三关-第1851名</t>
  </si>
  <si>
    <t>第一关-第3294名  第二关-第321名  第三关-第2333名</t>
  </si>
  <si>
    <t>第一关-第4102名  第二关-第1449名  第三关-第399名</t>
  </si>
  <si>
    <t>第一关-第4705名  第二关-第880名  第三关-第366名</t>
  </si>
  <si>
    <t>第一关-第4296名  第二关-第1403名  第三关-第254名</t>
  </si>
  <si>
    <t>第一关-第2905名  第二关-第162名  第三关-第2887名</t>
  </si>
  <si>
    <t>第一关-第1901名  第二关-第2358名  第三关-第1698名</t>
  </si>
  <si>
    <t>第一关-第577名  第二关-第2549名  第三关-第2832名</t>
  </si>
  <si>
    <t>第一关-第955名  第二关-第3311名  第三关-第1697名</t>
  </si>
  <si>
    <t>第一关-第4089名  第二关-第1266名  第三关-第609名</t>
  </si>
  <si>
    <t>第一关-第553名  第二关-第2426名  第三关-第2986名</t>
  </si>
  <si>
    <t>第一关-第2853名  第二关-第1281名  第三关-第1833名</t>
  </si>
  <si>
    <t>第一关-第2922名  第二关-第446名  第三关-第2599名</t>
  </si>
  <si>
    <t>第一关-第1562名  第二关-第2745名  第三关-第1667名</t>
  </si>
  <si>
    <t>第一关-第2417名  第二关-第923名  第三关-第2638名</t>
  </si>
  <si>
    <t>第一关-第3069名  第二关-第1951名  第三关-第959名</t>
  </si>
  <si>
    <t>第一关-第2685名  第二关-第1644名  第三关-第1658名</t>
  </si>
  <si>
    <t>第一关-第768名  第二关-第2781名  第三关-第2440名</t>
  </si>
  <si>
    <t>第一关-第2588名  第二关-第1955名  第三关-第1460名</t>
  </si>
  <si>
    <t>第一关-第3623名  第二关-第1271名  第三关-第1113名</t>
  </si>
  <si>
    <t>第一关-第1146名  第二关-第2905名  第三关-第1959名</t>
  </si>
  <si>
    <t>第一关-第3628名  第二关-第882名  第三关-第1502名</t>
  </si>
  <si>
    <t>第一关-第3288名  第二关-第1657名  第三关-第1070名</t>
  </si>
  <si>
    <t>第一关-第4095名  第二关-第1221名  第三关-第703名</t>
  </si>
  <si>
    <t>第一关-第1622名  第二关-第3041名  第三关-第1359名</t>
  </si>
  <si>
    <t>第一关-第2404名  第二关-第1882名  第三关-第1736名</t>
  </si>
  <si>
    <t>第一关-第4853名  第二关-第765名  第三关-第408名</t>
  </si>
  <si>
    <t>第一关-第1426名  第二关-第3040名  第三关-第1561名</t>
  </si>
  <si>
    <t>第一关-第4088名  第二关-第1007名  第三关-第933名</t>
  </si>
  <si>
    <t>第一关-第1933名  第二关-第1992名  第三关-第2107名</t>
  </si>
  <si>
    <t>第一关-第274名  第二关-第3776名  第三关-第1989名</t>
  </si>
  <si>
    <t>第一关-第3439名  第二关-第1947名  第三关-第654名</t>
  </si>
  <si>
    <t>第一关-第4935名  第二关-第813名  第三关-第294名</t>
  </si>
  <si>
    <t>第一关-第497名  第二关-第3795名  第三关-第1753名</t>
  </si>
  <si>
    <t>第一关-第2835名  第二关-第1949名  第三关-第1263名</t>
  </si>
  <si>
    <t>第一关-第517名  第二关-第2609名  第三关-第2937名</t>
  </si>
  <si>
    <t>第一关-第2267名  第二关-第1716名  第三关-第2082名</t>
  </si>
  <si>
    <t>第一关-第3607名  第二关-第860名  第三关-第1600名</t>
  </si>
  <si>
    <t>第一关-第2351名  第二关-第911名  第三关-第2805名</t>
  </si>
  <si>
    <t>第一关-第2420名  第二关-第1778名  第三关-第1873名</t>
  </si>
  <si>
    <t>第一关-第1043名  第二关-第2581名  第三关-第2447名</t>
  </si>
  <si>
    <t>第一关-第2670名  第二关-第530名  第三关-第2871名</t>
  </si>
  <si>
    <t>第一关-第2265名  第二关-第3377名  第三关-第431名</t>
  </si>
  <si>
    <t>第一关-第256名  第二关-第3151名  第三关-第2670名</t>
  </si>
  <si>
    <t>第一关-第2273名  第二关-第2305名  第三关-第1501名</t>
  </si>
  <si>
    <t>第一关-第2964名  第二关-第2468名  第三关-第649名</t>
  </si>
  <si>
    <t>第一关-第3064名  第二关-第2716名  第三关-第303名</t>
  </si>
  <si>
    <t>第一关-第3114名  第二关-第2141名  第三关-第834名</t>
  </si>
  <si>
    <t>第一关-第2199名  第二关-第1919名  第三关-第1973名</t>
  </si>
  <si>
    <t>第一关-第4302名  第二关-第1655名  第三关-第136名</t>
  </si>
  <si>
    <t>第一关-第2097名  第二关-第3381名  第三关-第616名</t>
  </si>
  <si>
    <t>第一关-第3289名  第二关-第2010名  第三关-第795名</t>
  </si>
  <si>
    <t>第一关-第100名  第二关-第3837名  第三关-第2157名</t>
  </si>
  <si>
    <t>第一关-第655名  第二关-第3273名  第三关-第2169名</t>
  </si>
  <si>
    <t>第一关-第5965名  第二关-第43名  第三关-第93名</t>
  </si>
  <si>
    <t>第一关-第3939名  第二关-第167名  第三关-第1995名</t>
  </si>
  <si>
    <t>第一关-第2318名  第二关-第3382名  第三关-第405名</t>
  </si>
  <si>
    <t>第一关-第1164名  第二关-第3663名  第三关-第1279名</t>
  </si>
  <si>
    <t>第一关-第3534名  第二关-第834名  第三关-第1738名</t>
  </si>
  <si>
    <t>第一关-第51名  第二关-第3485名  第三关-第2571名</t>
  </si>
  <si>
    <t>第一关-第4352名  第二关-第1323名  第三关-第433名</t>
  </si>
  <si>
    <t>第一关-第2224名  第二关-第2066名  第三关-第1821名</t>
  </si>
  <si>
    <t>第一关-第3211名  第二关-第55名  第三关-第2849名</t>
  </si>
  <si>
    <t>第一关-第4875名  第二关-第1020名  第三关-第222名</t>
  </si>
  <si>
    <t>第一关-第2502名  第二关-第3260名  第三关-第359名</t>
  </si>
  <si>
    <t>第一关-第725名  第二关-第3548名  第三关-第1848名</t>
  </si>
  <si>
    <t>第一关-第3757名  第二关-第1291名  第三关-第1077名</t>
  </si>
  <si>
    <t>第一关-第1643名  第二关-第3445名  第三关-第1042名</t>
  </si>
  <si>
    <t>第一关-第4216名  第二关-第975名  第三关-第941名</t>
  </si>
  <si>
    <t>第一关-第2838名  第二关-第938名  第三关-第2356名</t>
  </si>
  <si>
    <t>第一关-第5121名  第二关-第729名  第三关-第283名</t>
  </si>
  <si>
    <t>第一关-第4335名  第二关-第986名  第三关-第817名</t>
  </si>
  <si>
    <t>第一关-第1996名  第二关-第2668名  第三关-第1474名</t>
  </si>
  <si>
    <t>第一关-第2732名  第二关-第2849名  第三关-第559名</t>
  </si>
  <si>
    <t>第一关-第2535名  第二关-第3021名  第三关-第584名</t>
  </si>
  <si>
    <t>第一关-第3256名  第二关-第1792名  第三关-第1094名</t>
  </si>
  <si>
    <t>第一关-第1721名  第二关-第2545名  第三关-第1878名</t>
  </si>
  <si>
    <t>第一关-第2769名  第二关-第3067名  第三关-第311名</t>
  </si>
  <si>
    <t>第一关-第2706名  第二关-第1803名  第三关-第1638名</t>
  </si>
  <si>
    <t>第一关-第2093名  第二关-第2376名  第三关-第1678名</t>
  </si>
  <si>
    <t>第一关-第3227名  第二关-第742名  第三关-第2178名</t>
  </si>
  <si>
    <t>第一关-第92名  第二关-第3865名  第三关-第2190名</t>
  </si>
  <si>
    <t>第一关-第1449名  第二关-第2840名  第三关-第1862名</t>
  </si>
  <si>
    <t>第一关-第3136名  第二关-第2229名  第三关-第787名</t>
  </si>
  <si>
    <t>第一关-第883名  第二关-第2932名  第三关-第2339名</t>
  </si>
  <si>
    <t>第一关-第4397名  第二关-第566名  第三关-第1193名</t>
  </si>
  <si>
    <t>第一关-第2489名  第二关-第2865名  第三关-第805名</t>
  </si>
  <si>
    <t>第一关-第2473名  第二关-第3128名  第三关-第561名</t>
  </si>
  <si>
    <t>第一关-第3400名  第二关-第533名  第三关-第2235名</t>
  </si>
  <si>
    <t>第一关-第1939名  第二关-第1851名  第三关-第2380名</t>
  </si>
  <si>
    <t>第一关-第4319名  第二关-第1151名  第三关-第702名</t>
  </si>
  <si>
    <t>第一关-第2567名  第二关-第1565名  第三关-第2041名</t>
  </si>
  <si>
    <t>第一关-第2475名  第二关-第2973名  第三关-第726名</t>
  </si>
  <si>
    <t>第一关-第4280名  第二关-第1376名  第三关-第524名</t>
  </si>
  <si>
    <t>第一关-第2908名  第二关-第2296名  第三关-第983名</t>
  </si>
  <si>
    <t>第一关-第3162名  第二关-第463名  第三关-第2565名</t>
  </si>
  <si>
    <t>第一关-第695名  第二关-第2641名  第三关-第2854名</t>
  </si>
  <si>
    <t>第一关-第812名  第二关-第3124名  第三关-第2257名</t>
  </si>
  <si>
    <t>第一关-第3827名  第二关-第2366名  第三关-第3名</t>
  </si>
  <si>
    <t>第一关-第4825名  第二关-第1023名  第三关-第349名</t>
  </si>
  <si>
    <t>第一关-第3411名  第二关-第1075名  第三关-第1712名</t>
  </si>
  <si>
    <t>第一关-第4325名  第二关-第1714名  第三关-第162名</t>
  </si>
  <si>
    <t>第一关-第230名  第二关-第3808名  第三关-第2163名</t>
  </si>
  <si>
    <t>第一关-第3494名  第二关-第478名  第三关-第2230名</t>
  </si>
  <si>
    <t>第一关-第2178名  第二关-第3470名  第三关-第557名</t>
  </si>
  <si>
    <t>第一关-第1392名  第二关-第2669名  第三关-第2144名</t>
  </si>
  <si>
    <t>第一关-第1923名  第二关-第2657名  第三关-第1632名</t>
  </si>
  <si>
    <t>第一关-第1166名  第二关-第3586名  第三关-第1466名</t>
  </si>
  <si>
    <t>第一关-第2797名  第二关-第2125名  第三关-第1297名</t>
  </si>
  <si>
    <t>第一关-第1513名  第二关-第2903名  第三关-第1803名</t>
  </si>
  <si>
    <t>第一关-第3060名  第二关-第2824名  第三关-第338名</t>
  </si>
  <si>
    <t>第一关-第2638名  第二关-第2870名  第三关-第719名</t>
  </si>
  <si>
    <t>第一关-第1191名  第二关-第3748名  第三关-第1288名</t>
  </si>
  <si>
    <t>第一关-第1814名  第二关-第1650名  第三关-第2763名</t>
  </si>
  <si>
    <t>第一关-第5336名  第二关-第193名  第三关-第699名</t>
  </si>
  <si>
    <t>第一关-第1557名  第二关-第2030名  第三关-第2644名</t>
  </si>
  <si>
    <t>第一关-第2714名  第二关-第761名  第三关-第2756名</t>
  </si>
  <si>
    <t>第一关-第3528名  第二关-第107名  第三关-第2597名</t>
  </si>
  <si>
    <t>第一关-第520名  第二关-第2894名  第三关-第2823名</t>
  </si>
  <si>
    <t>第一关-第1234名  第二关-第2901名  第三关-第2104名</t>
  </si>
  <si>
    <t>第一关-第4949名  第二关-第1146名  第三关-第147名</t>
  </si>
  <si>
    <t>第一关-第2921名  第二关-第2226名  第三关-第1095名</t>
  </si>
  <si>
    <t>第一关-第836名  第二关-第2590名  第三关-第2822名</t>
  </si>
  <si>
    <t>第一关-第569名  第二关-第3873名  第三关-第1808名</t>
  </si>
  <si>
    <t>第一关-第3116名  第二关-第2624名  第三关-第512名</t>
  </si>
  <si>
    <t>第一关-第5422名  第二关-第752名  第三关-第79名</t>
  </si>
  <si>
    <t>第一关-第2822名  第二关-第2838名  第三关-第596名</t>
  </si>
  <si>
    <t>第一关-第1695名  第二关-第2720名  第三关-第1842名</t>
  </si>
  <si>
    <t>第一关-第4452名  第二关-第1178名  第三关-第631名</t>
  </si>
  <si>
    <t>第一关-第2173名  第二关-第2800名  第三关-第1289名</t>
  </si>
  <si>
    <t>第一关-第4448名  第二关-第1424名  第三关-第391名</t>
  </si>
  <si>
    <t>第一关-第3373名  第二关-第1284名  第三关-第1607名</t>
  </si>
  <si>
    <t>第一关-第3860名  第二关-第743名  第三关-第1671名</t>
  </si>
  <si>
    <t>第一关-第3629名  第二关-第1522名  第三关-第1125名</t>
  </si>
  <si>
    <t>第一关-第3390名  第二关-第2706名  第三关-第187名</t>
  </si>
  <si>
    <t>第一关-第3203名  第二关-第1820名  第三关-第1267名</t>
  </si>
  <si>
    <t>第一关-第4259名  第二关-第384名  第三关-第1653名</t>
  </si>
  <si>
    <t>第一关-第1564名  第二关-第2062名  第三关-第2671名</t>
  </si>
  <si>
    <t>第一关-第2499名  第二关-第2693名  第三关-第1108名</t>
  </si>
  <si>
    <t>第一关-第1351名  第二关-第3623名  第三关-第1327名</t>
  </si>
  <si>
    <t>第一关-第1020名  第二关-第2877名  第三关-第2404名</t>
  </si>
  <si>
    <t>第一关-第943名  第二关-第3674名  第三关-第1686名</t>
  </si>
  <si>
    <t>第一关-第1965名  第二关-第3479名  第三关-第861名</t>
  </si>
  <si>
    <t>第一关-第3651名  第二关-第422名  第三关-第2234名</t>
  </si>
  <si>
    <t>第一关-第4275名  第二关-第950名  第三关-第1084名</t>
  </si>
  <si>
    <t>第一关-第3430名  第二关-第1751名  第三关-第1134名</t>
  </si>
  <si>
    <t>第一关-第1793名  第二关-第3181名  第三关-第1344名</t>
  </si>
  <si>
    <t>第一关-第1021名  第二关-第3296名  第三关-第2001名</t>
  </si>
  <si>
    <t>第一关-第2934名  第二关-第1377名  第三关-第2015名</t>
  </si>
  <si>
    <t>第一关-第1951名  第二关-第3336名  第三关-第1040名</t>
  </si>
  <si>
    <t>第一关-第2778名  第二关-第2578名  第三关-第972名</t>
  </si>
  <si>
    <t>第一关-第4289名  第二关-第54名  第三关-第1987名</t>
  </si>
  <si>
    <t>第一关-第1352名  第二关-第2949名  第三关-第2033名</t>
  </si>
  <si>
    <t>第一关-第1002名  第二关-第2926名  第三关-第2407名</t>
  </si>
  <si>
    <t>第一关-第3914名  第二关-第1584名  第三关-第839名</t>
  </si>
  <si>
    <t>第一关-第4779名  第二关-第525名  第三关-第1033名</t>
  </si>
  <si>
    <t>第一关-第4688名  第二关-第1568名  第三关-第86名</t>
  </si>
  <si>
    <t>第一关-第2189名  第二关-第2394名  第三关-第1763名</t>
  </si>
  <si>
    <t>第一关-第4643名  第二关-第1145名  第三关-第560名</t>
  </si>
  <si>
    <t>第一关-第1470名  第二关-第3033名  第三关-第1850名</t>
  </si>
  <si>
    <t>第一关-第789名  第二关-第2761名  第三关-第2807名</t>
  </si>
  <si>
    <t>第一关-第2755名  第二关-第3165名  第三关-第440名</t>
  </si>
  <si>
    <t>第一关-第920名  第二关-第3608名  第三关-第1838名</t>
  </si>
  <si>
    <t>第一关-第1788名  第二关-第3259名  第三关-第1322名</t>
  </si>
  <si>
    <t>第一关-第4212名  第二关-第904名  第三关-第1255名</t>
  </si>
  <si>
    <t>第一关-第1068名  第二关-第3552名  第三关-第1760名</t>
  </si>
  <si>
    <t>第一关-第1826名  第二关-第2510名  第三关-第2044名</t>
  </si>
  <si>
    <t>第一关-第2731名  第二关-第1213名  第三关-第2436名</t>
  </si>
  <si>
    <t>第一关-第2191名  第二关-第3081名  第三关-第1110名</t>
  </si>
  <si>
    <t>第一关-第4924名  第二关-第1129名  第三关-第334名</t>
  </si>
  <si>
    <t>第一关-第934名  第二关-第2654名  第三关-第2799名</t>
  </si>
  <si>
    <t>第一关-第3909名  第二关-第1875名  第三关-第607名</t>
  </si>
  <si>
    <t>第一关-第4006名  第二关-第480名  第三关-第1908名</t>
  </si>
  <si>
    <t>第一关-第4447名  第二关-第474名  第三关-第1477名</t>
  </si>
  <si>
    <t>第一关-第5246名  第二关-第1116名  第三关-第39名</t>
  </si>
  <si>
    <t>第一关-第482名  第二关-第3008名  第三关-第2916名</t>
  </si>
  <si>
    <t>第一关-第3746名  第二关-第377名  第三关-第2287名</t>
  </si>
  <si>
    <t>第一关-第2605名  第二关-第1386名  第三关-第2419名</t>
  </si>
  <si>
    <t>第一关-第4830名  第二关-第1185名  第三关-第402名</t>
  </si>
  <si>
    <t>第一关-第3838名  第二关-第889名  第三关-第1693名</t>
  </si>
  <si>
    <t>第一关-第2957名  第二关-第516名  第三关-第2947名</t>
  </si>
  <si>
    <t>第一关-第3376名  第二关-第2788名  第三关-第257名</t>
  </si>
  <si>
    <t>第一关-第1425名  第二关-第2882名  第三关-第2118名</t>
  </si>
  <si>
    <t>第一关-第3666名  第二关-第1890名  第三关-第871名</t>
  </si>
  <si>
    <t>第一关-第4900名  第二关-第1176名  第三关-第352名</t>
  </si>
  <si>
    <t>第一关-第936名  第二关-第2675名  第三关-第2818名</t>
  </si>
  <si>
    <t>第一关-第1984名  第二关-第2710名  第三关-第1737名</t>
  </si>
  <si>
    <t>第一关-第4438名  第二关-第513名  第三关-第1482名</t>
  </si>
  <si>
    <t>第一关-第5542名  第二关-第674名  第三关-第220名</t>
  </si>
  <si>
    <t>第一关-第640名  第二关-第3590名  第三关-第2206名</t>
  </si>
  <si>
    <t>第一关-第2679名  第二关-第2259名  第三关-第1499名</t>
  </si>
  <si>
    <t>第一关-第1976名  第二关-第1664名  第三关-第2797名</t>
  </si>
  <si>
    <t>第一关-第4028名  第二关-第1869名  第三关-第548名</t>
  </si>
  <si>
    <t>第一关-第1946名  第二关-第3156名  第三关-第1346名</t>
  </si>
  <si>
    <t>第一关-第2506名  第二关-第3841名  第三关-第103名</t>
  </si>
  <si>
    <t>第一关-第167名  第二关-第3396名  第三关-第2894名</t>
  </si>
  <si>
    <t>第一关-第2931名  第二关-第2659名  第三关-第869名</t>
  </si>
  <si>
    <t>第一关-第4292名  第二关-第1446名  第三关-第734名</t>
  </si>
  <si>
    <t>第一关-第2554名  第二关-第3086名  第三关-第833名</t>
  </si>
  <si>
    <t>第一关-第3059名  第二关-第1567名  第三关-第1847名</t>
  </si>
  <si>
    <t>第一关-第3503名  第二关-第1639名  第三关-第1335名</t>
  </si>
  <si>
    <t>第一关-第1061名  第二关-第2672名  第三关-第2746名</t>
  </si>
  <si>
    <t>第一关-第4490名  第二关-第442名  第三关-第1551名</t>
  </si>
  <si>
    <t>第一关-第3525名  第二关-第852名  第三关-第2114名</t>
  </si>
  <si>
    <t>第一关-第3806名  第二关-第2310名  第三关-第380名</t>
  </si>
  <si>
    <t>第一关-第1276名  第二关-第3788名  第三关-第1433名</t>
  </si>
  <si>
    <t>第一关-第3704名  第二关-第342名  第三关-第2455名</t>
  </si>
  <si>
    <t>第一关-第717名  第二关-第3881名  第三关-第1907名</t>
  </si>
  <si>
    <t>第一关-第1456名  第二关-第3706名  第三关-第1348名</t>
  </si>
  <si>
    <t>第一关-第4179名  第二关-第757名  第三关-第1574名</t>
  </si>
  <si>
    <t>第一关-第4149名  第二关-第1629名  第三关-第740名</t>
  </si>
  <si>
    <t>第一关-第4342名  第二关-第1182名  第三关-第996名</t>
  </si>
  <si>
    <t>第一关-第3659名  第二关-第1776名  第三关-第1085名</t>
  </si>
  <si>
    <t>第一关-第2006名  第二关-第2273名  第三关-第2241名</t>
  </si>
  <si>
    <t>第一关-第4230名  第二关-第577名  第三关-第1714名</t>
  </si>
  <si>
    <t>第一关-第3660名  第二关-第2330名  第三关-第532名</t>
  </si>
  <si>
    <t>第一关-第1180名  第二关-第3457名  第三关-第1885名</t>
  </si>
  <si>
    <t>第一关-第1828名  第二关-第3691名  第三关-第1005名</t>
  </si>
  <si>
    <t>第一关-第2978名  第二关-第1990名  第三关-第1558名</t>
  </si>
  <si>
    <t>第一关-第360名  第二关-第3184名  第三关-第2984名</t>
  </si>
  <si>
    <t>第一关-第4242名  第二关-第625名  第三关-第1662名</t>
  </si>
  <si>
    <t>第一关-第1443名  第二关-第2900名  第三关-第2187名</t>
  </si>
  <si>
    <t>第一关-第4405名  第二关-第1466名  第三关-第662名</t>
  </si>
  <si>
    <t>第一关-第1370名  第二关-第3618名  第三关-第1546名</t>
  </si>
  <si>
    <t>第一关-第1722名  第二关-第3538名  第三关-第1280名</t>
  </si>
  <si>
    <t>第一关-第3531名  第二关-第2262名  第三关-第753名</t>
  </si>
  <si>
    <t>第一关-第3948名  第二关-第753名  第三关-第1846名</t>
  </si>
  <si>
    <t>第一关-第5513名  第二关-第606名  第三关-第429名</t>
  </si>
  <si>
    <t>第一关-第4349名  第二关-第826名  第三关-第1376名</t>
  </si>
  <si>
    <t>第一关-第3106名  第二关-第2981名  第三关-第465名</t>
  </si>
  <si>
    <t>第一关-第4134名  第二关-第1223名  第三关-第1196名</t>
  </si>
  <si>
    <t>第一关-第857名  第二关-第3401名  第三关-第2300名</t>
  </si>
  <si>
    <t>第一关-第4790名  第二关-第1222名  第三关-第547名</t>
  </si>
  <si>
    <t>第一关-第2298名  第二关-第3625名  第三关-第636名</t>
  </si>
  <si>
    <t>第一关-第2250名  第二关-第2049名  第三关-第2260名</t>
  </si>
  <si>
    <t>第一关-第4345名  第二关-第1303名  第三关-第912名</t>
  </si>
  <si>
    <t>第一关-第1013名  第二关-第3001名  第三关-第2554名</t>
  </si>
  <si>
    <t>第一关-第2816名  第二关-第2737名  第三关-第1016名</t>
  </si>
  <si>
    <t>第一关-第4303名  第二关-第435名  第三关-第1837名</t>
  </si>
  <si>
    <t>第一关-第4804名  第二关-第1171名  第三关-第603名</t>
  </si>
  <si>
    <t>第一关-第4833名  第二关-第1478名  第三关-第269名</t>
  </si>
  <si>
    <t>第一关-第2218名  第二关-第3015名  第三关-第1349名</t>
  </si>
  <si>
    <t>第一关-第3016名  第二关-第2216名  第三关-第1352名</t>
  </si>
  <si>
    <t>第一关-第4025名  第二关-第1858名  第三关-第705名</t>
  </si>
  <si>
    <t>第一关-第4461名  第二关-第702名  第三关-第1427名</t>
  </si>
  <si>
    <t>第一关-第1559名  第二关-第2537名  第三关-第2494名</t>
  </si>
  <si>
    <t>第一关-第3656名  第二关-第500名  第三关-第2437名</t>
  </si>
  <si>
    <t>第一关-第2437名  第二关-第3657名  第三关-第503名</t>
  </si>
  <si>
    <t>第一关-第5954名  第二关-第460名  第三关-第194名</t>
  </si>
  <si>
    <t>第一关-第1485名  第二关-第2797名  第三关-第2328名</t>
  </si>
  <si>
    <t>第一关-第2560名  第二关-第1429名  第三关-第2626名</t>
  </si>
  <si>
    <t>第一关-第4746名  第二关-第1206名  第三关-第665名</t>
  </si>
  <si>
    <t>第一关-第3388名  第二关-第688名  第三关-第2543名</t>
  </si>
  <si>
    <t>第一关-第1799名  第二关-第2019名  第三关-第2801名</t>
  </si>
  <si>
    <t>第一关-第965名  第二关-第2715名  第三关-第2946名</t>
  </si>
  <si>
    <t>第一关-第1652名  第二关-第3347名  第三关-第1636名</t>
  </si>
  <si>
    <t>第一关-第3038名  第二关-第2075名  第三关-第1534名</t>
  </si>
  <si>
    <t>第一关-第3127名  第二关-第2188名  第三关-第1333名</t>
  </si>
  <si>
    <t>第一关-第3173名  第二关-第3332名  第三关-第146名</t>
  </si>
  <si>
    <t>第一关-第2733名  第二关-第2108名  第三关-第1810名</t>
  </si>
  <si>
    <t>第一关-第4269名  第二关-第2096名  第三关-第296名</t>
  </si>
  <si>
    <t>第一关-第3543名  第二关-第1041名  第三关-第2081名</t>
  </si>
  <si>
    <t>第一关-第3923名  第二关-第746名  第三关-第2004名</t>
  </si>
  <si>
    <t>第一关-第1736名  第二关-第2804名  第三关-第2133名</t>
  </si>
  <si>
    <t>第一关-第4463名  第二关-第1256名  第三关-第958名</t>
  </si>
  <si>
    <t>第一关-第358名  第二关-第3775名  第三关-第2553名</t>
  </si>
  <si>
    <t>第一关-第809名  第二关-第3492名  第三关-第2387名</t>
  </si>
  <si>
    <t>第一关-第3381名  第二关-第3257名  第三关-第51名</t>
  </si>
  <si>
    <t>第一关-第4382名  第二关-第3名  第三关-第2304名</t>
  </si>
  <si>
    <t>第一关-第5979名  第二关-第554名  第三关-第160名</t>
  </si>
  <si>
    <t>第一关-第2161名  第二关-第2692名  第三关-第1840名</t>
  </si>
  <si>
    <t>第一关-第3098名  第二关-第2335名  第三关-第1261名</t>
  </si>
  <si>
    <t>第一关-第4127名  第二关-第2178名  第三关-第390名</t>
  </si>
  <si>
    <t>第一关-第2459名  第二关-第2024名  第三关-第2212名</t>
  </si>
  <si>
    <t>第一关-第3700名  第二关-第1072名  第三关-第1924名</t>
  </si>
  <si>
    <t>第一关-第3280名  第二关-第808名  第三关-第2612名</t>
  </si>
  <si>
    <t>第一关-第3468名  第二关-第2518名  第三关-第715名</t>
  </si>
  <si>
    <t>第一关-第1759名  第二关-第3077名  第三关-第1865名</t>
  </si>
  <si>
    <t>第一关-第3536名  第二关-第201名  第三关-第2964名</t>
  </si>
  <si>
    <t>第一关-第4579名  第二关-第1681名  第三关-第442名</t>
  </si>
  <si>
    <t>第一关-第1597名  第二关-第2967名  第三关-第2142名</t>
  </si>
  <si>
    <t>第一关-第994名  第二关-第2846名  第三关-第2869名</t>
  </si>
  <si>
    <t>第一关-第1997名  第二关-第2658名  第三关-第2060名</t>
  </si>
  <si>
    <t>第一关-第1658名  第二关-第3083名  第三关-第1977名</t>
  </si>
  <si>
    <t>第一关-第5115名  第二关-第662名  第三关-第945名</t>
  </si>
  <si>
    <t>第一关-第1663名  第二关-第3410名  第三关-第1651名</t>
  </si>
  <si>
    <t>第一关-第4004名  第二关-第711名  第三关-第2012名</t>
  </si>
  <si>
    <t>第一关-第3435名  第二关-第2435名  第三关-第868名</t>
  </si>
  <si>
    <t>第一关-第2970名  第二关-第1408名  第三关-第2360名</t>
  </si>
  <si>
    <t>第一关-第4233名  第二关-第1354名  第三关-第1154名</t>
  </si>
  <si>
    <t>第一关-第4691名  第二关-第985名  第三关-第1068名</t>
  </si>
  <si>
    <t>第一关-第2447名  第二关-第2766名  第三关-第1536名</t>
  </si>
  <si>
    <t>第一关-第1867名  第二关-第2136名  第三关-第2752名</t>
  </si>
  <si>
    <t>第一关-第2802名  第二关-第2290名  第三关-第1666名</t>
  </si>
  <si>
    <t>第一关-第4060名  第二关-第939名  第三关-第1759名</t>
  </si>
  <si>
    <t>第一关-第3900名  第二关-第806名  第三关-第2054名</t>
  </si>
  <si>
    <t>第一关-第3466名  第二关-第736名  第三关-第2558名</t>
  </si>
  <si>
    <t>第一关-第2945名  第二关-第2652名  第三关-第1166名</t>
  </si>
  <si>
    <t>第一关-第4213名  第二关-第1236名  第三关-第1314名</t>
  </si>
  <si>
    <t>第一关-第5377名  第二关-第675名  第三关-第716名</t>
  </si>
  <si>
    <t>第一关-第3553名  第二关-第2954名  第三关-第263名</t>
  </si>
  <si>
    <t>第一关-第3848名  第二关-第1987名  第三关-第937名</t>
  </si>
  <si>
    <t>第一关-第2549名  第二关-第3199名  第三关-第1026名</t>
  </si>
  <si>
    <t>第一关-第4914名  第二关-第814名  第三关-第1047名</t>
  </si>
  <si>
    <t>第一关-第4682名  第二关-第961名  第三关-第1132名</t>
  </si>
  <si>
    <t>第一关-第2850名  第二关-第1609名  第三关-第2316名</t>
  </si>
  <si>
    <t>第一关-第3773名  第二关-第2516名  第三关-第492名</t>
  </si>
  <si>
    <t>第一关-第5675名  第二关-第900名  第三关-第207名</t>
  </si>
  <si>
    <t>第一关-第4329名  第二关-第1447名  第三关-第1006名</t>
  </si>
  <si>
    <t>第一关-第1992名  第二关-第3386名  第三关-第1406名</t>
  </si>
  <si>
    <t>第一关-第1637名  第二关-第3847名  第三关-第1302名</t>
  </si>
  <si>
    <t>第一关-第3398名  第二关-第2004名  第三关-第1388名</t>
  </si>
  <si>
    <t>第一关-第4507名  第二关-第1498名  第三关-第786名</t>
  </si>
  <si>
    <t>第一关-第711名  第二关-第3669名  第三关-第2411名</t>
  </si>
  <si>
    <t>第一关-第2091名  第二关-第3061名  第三关-第1645名</t>
  </si>
  <si>
    <t>第一关-第3928名  第二关-第2128名  第三关-第755名</t>
  </si>
  <si>
    <t>第一关-第2264名  第二关-第1941名  第三关-第2607名</t>
  </si>
  <si>
    <t>第一关-第2196名  第二关-第3583名  第三关-第1038名</t>
  </si>
  <si>
    <t>第一关-第5307名  第二关-第698名  第三关-第814名</t>
  </si>
  <si>
    <t>第一关-第3529名  第二关-第2749名  第三关-第546名</t>
  </si>
  <si>
    <t>第一关-第2635名  第二关-第3145名  第三关-第1044名</t>
  </si>
  <si>
    <t>第一关-第4882名  第二关-第1736名  第三关-第208名</t>
  </si>
  <si>
    <t>第一关-第2900名  第二关-第3353名  第三关-第574名</t>
  </si>
  <si>
    <t>第一关-第2470名  第二关-第2492名  第三关-第1866名</t>
  </si>
  <si>
    <t>第一关-第2894名  第二关-第1662名  第三关-第2272名</t>
  </si>
  <si>
    <t>第一关-第2046名  第二关-第3634名  第三关-第1151名</t>
  </si>
  <si>
    <t>第一关-第3904名  第二关-第1511名  第三关-第1416名</t>
  </si>
  <si>
    <t>第一关-第3286名  第二关-第3031名  第三关-第516名</t>
  </si>
  <si>
    <t>第一关-第3448名  第二关-第1445名  第三关-第1946名</t>
  </si>
  <si>
    <t>第一关-第2160名  第二关-第2638名  第三关-第2046名</t>
  </si>
  <si>
    <t>第一关-第4428名  第二关-第1814名  第三关-第604名</t>
  </si>
  <si>
    <t>第一关-第3179名  第二关-第1400名  第三关-第2267名</t>
  </si>
  <si>
    <t>第一关-第3097名  第二关-第3402名  第三关-第348名</t>
  </si>
  <si>
    <t>第一关-第2033名  第二关-第3108名  第三关-第1706名</t>
  </si>
  <si>
    <t>第一关-第4669名  第二关-第196名  第三关-第1982名</t>
  </si>
  <si>
    <t>第一关-第4053名  第二关-第654名  第三关-第2143名</t>
  </si>
  <si>
    <t>第一关-第5796名  第二关-第957名  第三关-第102名</t>
  </si>
  <si>
    <t>第一关-第494名  第二关-第3887名  第三关-第2474名</t>
  </si>
  <si>
    <t>第一关-第4862名  第二关-第1654名  第三关-第344名</t>
  </si>
  <si>
    <t>第一关-第4494名  第二关-第875名  第三关-第1491名</t>
  </si>
  <si>
    <t>第一关-第3066名  第二关-第2228名  第三关-第1567名</t>
  </si>
  <si>
    <t>第一关-第3983名  第二关-第1879名  第三关-第1007名</t>
  </si>
  <si>
    <t>第一关-第5458名  第二关-第276名  第三关-第1141名</t>
  </si>
  <si>
    <t>第一关-第1600名  第二关-第3567名  第三关-第1709名</t>
  </si>
  <si>
    <t>第一关-第2463名  第二关-第2512名  第三关-第1902名</t>
  </si>
  <si>
    <t>第一关-第6145名  第二关-第218名  第三关-第518名</t>
  </si>
  <si>
    <t>第一关-第1693名  第二关-第3172名  第三关-第2018名</t>
  </si>
  <si>
    <t>第一关-第1618名  第二关-第2473名  第三关-第2794名</t>
  </si>
  <si>
    <t>第一关-第3499名  第二关-第1841名  第三关-第1547名</t>
  </si>
  <si>
    <t>第一关-第4780名  第二关-第1362名  第三关-第746名</t>
  </si>
  <si>
    <t>第一关-第1886名  第二关-第3651名  第三关-第1355名</t>
  </si>
  <si>
    <t>第一关-第3518名  第二关-第857名  第三关-第2523名</t>
  </si>
  <si>
    <t>第一关-第3318名  第二关-第3007名  第三关-第580名</t>
  </si>
  <si>
    <t>第一关-第3336名  第二关-第827名  第三关-第2742名</t>
  </si>
  <si>
    <t>第一关-第2083名  第二关-第3573名  第三关-第1250名</t>
  </si>
  <si>
    <t>第一关-第5839名  第二关-第792名  第三关-第277名</t>
  </si>
  <si>
    <t>第一关-第1536名  第二关-第3890名  第三关-第1483名</t>
  </si>
  <si>
    <t>第一关-第2132名  第二关-第3856名  第三关-第924名</t>
  </si>
  <si>
    <t>第一关-第4745名  第二关-第1374名  第三关-第800名</t>
  </si>
  <si>
    <t>第一关-第4016名  第二关-第2037名  第三关-第873名</t>
  </si>
  <si>
    <t>第一关-第2991名  第二关-第3430名  第三关-第509名</t>
  </si>
  <si>
    <t>第一关-第1592名  第二关-第3428名  第三关-第1911名</t>
  </si>
  <si>
    <t>第一关-第6326名  第二关-第574名  第三关-第36名</t>
  </si>
  <si>
    <t>第一关-第1429名  第二关-第3023名  第三关-第2485名</t>
  </si>
  <si>
    <t>第一关-第2651名  第二关-第2809名  第三关-第1478名</t>
  </si>
  <si>
    <t>第一关-第4210名  第二关-第1946名  第三关-第784名</t>
  </si>
  <si>
    <t>第一关-第3481名  第二关-第2595名  第三关-第865名</t>
  </si>
  <si>
    <t>第一关-第3903名  第二关-第354名  第三关-第2685名</t>
  </si>
  <si>
    <t>第一关-第5438名  第二关-第1163名  第三关-第343名</t>
  </si>
  <si>
    <t>第一关-第4433名  第二关-第224名  第三关-第2295名</t>
  </si>
  <si>
    <t>第一关-第1502名  第二关-第3269名  第三关-第2183名</t>
  </si>
  <si>
    <t>第一关-第3769名  第二关-第1262名  第三关-第1929名</t>
  </si>
  <si>
    <t>第一关-第4222名  第二关-第404名  第三关-第2334名</t>
  </si>
  <si>
    <t>第一关-第3369名  第二关-第820名  第三关-第2773名</t>
  </si>
  <si>
    <t>第一关-第2745名  第二关-第3253名  第三关-第966名</t>
  </si>
  <si>
    <t>第一关-第5206名  第二关-第1485名  第三关-第276名</t>
  </si>
  <si>
    <t>第一关-第4199名  第二关-第1833名  第三关-第935名</t>
  </si>
  <si>
    <t>第一关-第4010名  第二关-第1614名  第三关-第1343名</t>
  </si>
  <si>
    <t>第一关-第4071名  第二关-第1021名  第三关-第1876名</t>
  </si>
  <si>
    <t>第一关-第1866名  第二关-第3193名  第三关-第1913名</t>
  </si>
  <si>
    <t>第一关-第3728名  第二关-第1313名  第三关-第1931名</t>
  </si>
  <si>
    <t>第一关-第2830名  第二关-第3526名  第三关-第618名</t>
  </si>
  <si>
    <t>第一关-第3510名  第二关-第639名  第三关-第2828名</t>
  </si>
  <si>
    <t>第一关-第2576名  第二关-第3465名  第三关-第943名</t>
  </si>
  <si>
    <t>第一关-第2100名  第二关-第3155名  第三关-第1731名</t>
  </si>
  <si>
    <t>第一关-第2566名  第二关-第3069名  第三关-第1356名</t>
  </si>
  <si>
    <t>第一关-第2920名  第二关-第2664名  第三关-第1407名</t>
  </si>
  <si>
    <t>第一关-第3508名  第二关-第2991名  第三关-第493名</t>
  </si>
  <si>
    <t>第一关-第3086名  第二关-第3312名  第三关-第595名</t>
  </si>
  <si>
    <t>第一关-第367名  第二关-第3731名  第三关-第2898名</t>
  </si>
  <si>
    <t>第一关-第1533名  第二关-第2988名  第三关-第2476名</t>
  </si>
  <si>
    <t>第一关-第4450名  第二关-第1945名  第三关-第605名</t>
  </si>
  <si>
    <t>第一关-第2722名  第二关-第3147名  第三关-第1133名</t>
  </si>
  <si>
    <t>第一关-第4126名  第二关-第616名  第三关-第2263名</t>
  </si>
  <si>
    <t>第一关-第1260名  第二关-第3303名  第三关-第2443名</t>
  </si>
  <si>
    <t>第一关-第3690名  第二关-第677名  第三关-第2639名</t>
  </si>
  <si>
    <t>第一关-第4532名  第二关-第392名  第三关-第2085名</t>
  </si>
  <si>
    <t>第一关-第3206名  第二关-第1854名  第三关-第1951名</t>
  </si>
  <si>
    <t>第一关-第4495名  第二关-第1387名  第三关-第1131名</t>
  </si>
  <si>
    <t>第一关-第4446名  第二关-第1886名  第三关-第682名</t>
  </si>
  <si>
    <t>第一关-第3733名  第二关-第2378名  第三关-第904名</t>
  </si>
  <si>
    <t>第一关-第4279名  第二关-第1359名  第三关-第1380名</t>
  </si>
  <si>
    <t>第一关-第1333名  第二关-第3158名  第三关-第2531名</t>
  </si>
  <si>
    <t>第一关-第4918名  第二关-第1040名  第三关-第1066名</t>
  </si>
  <si>
    <t>第一关-第2106名  第二关-第3119名  第三关-第1801名</t>
  </si>
  <si>
    <t>第一关-第4847名  第二关-第1381名  第三关-第799名</t>
  </si>
  <si>
    <t>第一关-第3788名  第二关-第351名  第三关-第2889名</t>
  </si>
  <si>
    <t>第一关-第2580名  第二关-第2741名  第三关-第1713名</t>
  </si>
  <si>
    <t>第一关-第4170名  第二关-第1327名  第三关-第1540名</t>
  </si>
  <si>
    <t>第一关-第3204名  第二关-第3496名  第三关-第342名</t>
  </si>
  <si>
    <t>第一关-第2027名  第二关-第2948名  第三关-第2070名</t>
  </si>
  <si>
    <t>第一关-第2740名  第二关-第2418名  第三关-第1890名</t>
  </si>
  <si>
    <t>第一关-第1499名  第二关-第3266名  第三关-第2283名</t>
  </si>
  <si>
    <t>第一关-第805名  第二关-第3604名  第三关-第2641名</t>
  </si>
  <si>
    <t>第一关-第1698名  第二关-第3868名  第三关-第1485名</t>
  </si>
  <si>
    <t>第一关-第3251名  第二关-第1457名  第三关-第2343名</t>
  </si>
  <si>
    <t>第一关-第2923名  第二关-第1148名  第三关-第2981名</t>
  </si>
  <si>
    <t>第一关-第4034名  第二关-第2736名  第三关-第285名</t>
  </si>
  <si>
    <t>第一关-第4146名  第二关-第1361名  第三关-第1549名</t>
  </si>
  <si>
    <t>第一关-第2482名  第二关-第1738名  第三关-第2841名</t>
  </si>
  <si>
    <t>第一关-第5880名  第二关-第391名  第三关-第793名</t>
  </si>
  <si>
    <t>第一关-第3958名  第二关-第2604名  第三关-第504名</t>
  </si>
  <si>
    <t>第一关-第3297名  第二关-第3291名  第三关-第481名</t>
  </si>
  <si>
    <t>第一关-第5672名  第二关-第790名  第三关-第608名</t>
  </si>
  <si>
    <t>第一关-第5606名  第二关-第768名  第三关-第698名</t>
  </si>
  <si>
    <t>第一关-第4889名  第二关-第399名  第三关-第1785名</t>
  </si>
  <si>
    <t>第一关-第3624名  第二关-第2130名  第三关-第1320名</t>
  </si>
  <si>
    <t>第一关-第5310名  第二关-第1550名  第三关-第215名</t>
  </si>
  <si>
    <t>第一关-第1770名  第二关-第2810名  第三关-第2496名</t>
  </si>
  <si>
    <t>第一关-第1162名  第二关-第3828名  第三关-第2092名</t>
  </si>
  <si>
    <t>第一关-第2979名  第二关-第3606名  第三关-第499名</t>
  </si>
  <si>
    <t>第一关-第952名  第二关-第3389名  第三关-第2744名</t>
  </si>
  <si>
    <t>第一关-第3637名  第二关-第2990名  第三关-第459名</t>
  </si>
  <si>
    <t>第一关-第587名  第二关-第3667名  第三关-第2833名</t>
  </si>
  <si>
    <t>第一关-第3062名  第二关-第2457名  第三关-第1570名</t>
  </si>
  <si>
    <t>第一关-第4724名  第二关-第1798名  第三关-第568名</t>
  </si>
  <si>
    <t>第一关-第3050名  第二关-第3137名  第三关-第908名</t>
  </si>
  <si>
    <t>第一关-第1837名  第二关-第3587名  第三关-第1675名</t>
  </si>
  <si>
    <t>第一关-第2716名  第二关-第3489名  第三关-第897名</t>
  </si>
  <si>
    <t>第一关-第3384名  第二关-第2091名  第三关-第1629名</t>
  </si>
  <si>
    <t>第一关-第1133名  第二关-第3131名  第三关-第2842名</t>
  </si>
  <si>
    <t>第一关-第4129名  第二关-第2503名  第三关-第476名</t>
  </si>
  <si>
    <t>第一关-第4358名  第二关-第2337名  第三关-第419名</t>
  </si>
  <si>
    <t>第一关-第3711名  第二关-第1973名  第三关-第1431名</t>
  </si>
  <si>
    <t>第一关-第2985名  第二关-第3455名  第三关-第678名</t>
  </si>
  <si>
    <t>第一关-第3709名  第二关-第731名  第三关-第2681名</t>
  </si>
  <si>
    <t>第一关-第4515名  第二关-第2547名  第三关-第61名</t>
  </si>
  <si>
    <t>第一关-第5036名  第二关-第328名  第三关-第1761名</t>
  </si>
  <si>
    <t>第一关-第4055名  第二关-第1143名  第三关-第1927名</t>
  </si>
  <si>
    <t>第一关-第2658名  第二关-第3337名  第三关-第1137名</t>
  </si>
  <si>
    <t>第一关-第4457名  第二关-第1628名  第三关-第1049名</t>
  </si>
  <si>
    <t>第一关-第1185名  第二关-第3797名  第三关-第2161名</t>
  </si>
  <si>
    <t>第一关-第2485名  第二关-第2721名  第三关-第1939名</t>
  </si>
  <si>
    <t>第一关-第3061名  第二关-第3371名  第三关-第714名</t>
  </si>
  <si>
    <t>第一关-第2868名  第二关-第2316名  第三关-第1962名</t>
  </si>
  <si>
    <t>第一关-第5571名  第二关-第1357名  第三关-第219名</t>
  </si>
  <si>
    <t>第一关-第3270名  第二关-第2026名  第三关-第1853名</t>
  </si>
  <si>
    <t>第一关-第4031名  第二关-第849名  第三关-第2269名</t>
  </si>
  <si>
    <t>第一关-第4103名  第二关-第678名  第三关-第2369名</t>
  </si>
  <si>
    <t>第一关-第4026名  第二关-第561名  第三关-第2563名</t>
  </si>
  <si>
    <t>第一关-第2604名  第二关-第2194名  第三关-第2354名</t>
  </si>
  <si>
    <t>第一关-第3394名  第二关-第3630名  第三关-第130名</t>
  </si>
  <si>
    <t>第一关-第3671名  第二关-第869名  第三关-第2618名</t>
  </si>
  <si>
    <t>第一关-第1491名  第二关-第3813名  第三关-第1856名</t>
  </si>
  <si>
    <t>第一关-第2974名  第二关-第2975名  第三关-第1215名</t>
  </si>
  <si>
    <t>第一关-第3766名  第二关-第1883名  第三关-第1515名</t>
  </si>
  <si>
    <t>第一关-第6120名  第二关-第926名  第三关-第120名</t>
  </si>
  <si>
    <t>第一关-第5144名  第二关-第1626名  第三关-第401名</t>
  </si>
  <si>
    <t>第一关-第4716名  第二关-第1578名  第三关-第877名</t>
  </si>
  <si>
    <t>第一关-第2158名  第二关-第2731名  第三关-第2284名</t>
  </si>
  <si>
    <t>第一关-第6153名  第二关-第253名  第三关-第769名</t>
  </si>
  <si>
    <t>第一关-第2275名  第二关-第3534名  第三关-第1372名</t>
  </si>
  <si>
    <t>第一关-第4090名  第二关-第1669名  第三关-第1422名</t>
  </si>
  <si>
    <t>第一关-第3990名  第二关-第991名  第三关-第2205名</t>
  </si>
  <si>
    <t>第一关-第4105名  第二关-第2419名  第三关-第666名</t>
  </si>
  <si>
    <t>第一关-第3856名  第二关-第2472名  第三关-第862名</t>
  </si>
  <si>
    <t>第一关-第3333名  第二关-第2997名  第三关-第866名</t>
  </si>
  <si>
    <t>第一关-第3431名  第二关-第2300名  第三关-第1471名</t>
  </si>
  <si>
    <t>第一关-第3402名  第二关-第2732名  第三关-第1069名</t>
  </si>
  <si>
    <t>第一关-第3008名  第二关-第3823名  第三关-第375名</t>
  </si>
  <si>
    <t>第一关-第1581名  第二关-第3806名  第三关-第1819名</t>
  </si>
  <si>
    <t>第一关-第982名  第二关-第3701名  第三关-第2528名</t>
  </si>
  <si>
    <t>第一关-第4844名  第二关-第1780名  第三关-第588名</t>
  </si>
  <si>
    <t>第一关-第2309名  第二关-第3896名  第三关-第1012名</t>
  </si>
  <si>
    <t>第一关-第5604名  第二关-第1209名  第三关-第407名</t>
  </si>
  <si>
    <t>第一关-第4886名  第二关-第282名  第三关-第2052名</t>
  </si>
  <si>
    <t>第一关-第5116名  第二关-第1754名  第三关-第351名</t>
  </si>
  <si>
    <t>第一关-第4916名  第二关-第1392名  第三关-第914名</t>
  </si>
  <si>
    <t>第一关-第3970名  第二关-第2493名  第三关-第762名</t>
  </si>
  <si>
    <t>第一关-第1412名  第二关-第3822名  第三关-第1998名</t>
  </si>
  <si>
    <t>第一关-第3873名  第二关-第1937名  第三关-第1424名</t>
  </si>
  <si>
    <t>第一关-第4064名  第二关-第465名  第三关-第2710名</t>
  </si>
  <si>
    <t>第一关-第3284名  第二关-第2674名  第三关-第1292名</t>
  </si>
  <si>
    <t>第一关-第1277名  第二关-第3229名  第三关-第2745名</t>
  </si>
  <si>
    <t>第一关-第3756名  第二关-第1497名  第三关-第2000名</t>
  </si>
  <si>
    <t>第一关-第1137名  第二关-第3758名  第三关-第2358名</t>
  </si>
  <si>
    <t>第一关-第4260名  第二关-第1686名  第三关-第1309名</t>
  </si>
  <si>
    <t>第一关-第3310名  第二关-第2031名  第三关-第1914名</t>
  </si>
  <si>
    <t>第一关-第1545名  第二关-第2823名  第三关-第2888名</t>
  </si>
  <si>
    <t>第一关-第4529名  第二关-第1419名  第三关-第1310名</t>
  </si>
  <si>
    <t>第一关-第4265名  第二关-第1195名  第三关-第1798名</t>
  </si>
  <si>
    <t>第一关-第3345名  第二关-第3327名  第三关-第594名</t>
  </si>
  <si>
    <t>第一关-第3901名  第二关-第974名  第三关-第2392名</t>
  </si>
  <si>
    <t>第一关-第3610名  第二关-第2691名  第三关-第969名</t>
  </si>
  <si>
    <t>第一关-第4854名  第二关-第1562名  第三关-第856名</t>
  </si>
  <si>
    <t>第一关-第5177名  第二关-第1246名  第三关-第850名</t>
  </si>
  <si>
    <t>第一关-第3552名  第二关-第2362名  第三关-第1368名</t>
  </si>
  <si>
    <t>第一关-第3527名  第二关-第2698名  第三关-第1059名</t>
  </si>
  <si>
    <t>第一关-第4360名  第二关-第1687名  第三关-第1243名</t>
  </si>
  <si>
    <t>第一关-第643名  第二关-第3862名  第三关-第2788名</t>
  </si>
  <si>
    <t>第一关-第4596名  第二关-第2666名  第三关-第35名</t>
  </si>
  <si>
    <t>第一关-第4478名  第二关-第496名  第三关-第2324名</t>
  </si>
  <si>
    <t>第一关-第1418名  第二关-第3292名  第三关-第2591名</t>
  </si>
  <si>
    <t>第一关-第5552名  第二关-第929名  第三关-第825名</t>
  </si>
  <si>
    <t>第一关-第2234名  第二关-第2318名  第三关-第2754名</t>
  </si>
  <si>
    <t>第一关-第4357名  第二关-第1891名  第三关-第1065名</t>
  </si>
  <si>
    <t>第一关-第2491名  第二关-第3753名  第三关-第1074名</t>
  </si>
  <si>
    <t>第一关-第3986名  第二关-第1095名  第三关-第2237名</t>
  </si>
  <si>
    <t>第一关-第3839名  第二关-第666名  第三关-第2814名</t>
  </si>
  <si>
    <t>第一关-第4155名  第二关-第1850名  第三关-第1316名</t>
  </si>
  <si>
    <t>第一关-第5895名  第二关-第1243名  第三关-第186名</t>
  </si>
  <si>
    <t>第一关-第5151名  第二关-第855名  第三关-第1323名</t>
  </si>
  <si>
    <t>第一关-第4445名  第二关-第2079名  第三关-第807名</t>
  </si>
  <si>
    <t>第一关-第3798名  第二关-第1873名  第三关-第1661名</t>
  </si>
  <si>
    <t>第一关-第3253名  第二关-第2328名  第三关-第1755名</t>
  </si>
  <si>
    <t>第一关-第3734名  第二关-第2253名  第三关-第1351名</t>
  </si>
  <si>
    <t>第一关-第3981名  第二关-第2831名  第三关-第534名</t>
  </si>
  <si>
    <t>第一关-第4166名  第二关-第1440名  第三关-第1740名</t>
  </si>
  <si>
    <t>第一关-第4011名  第二关-第3281名  第三关-第60名</t>
  </si>
  <si>
    <t>第一关-第3563名  第二关-第1983名  第三关-第1814名</t>
  </si>
  <si>
    <t>第一关-第4962名  第二关-第450名  第三关-第1949名</t>
  </si>
  <si>
    <t>第一关-第5523名  第二关-第1138名  第三关-第710名</t>
  </si>
  <si>
    <t>第一关-第3267名  第二关-第2912名  第三关-第1195名</t>
  </si>
  <si>
    <t>第一关-第2917名  第二关-第2650名  第三关-第1812名</t>
  </si>
  <si>
    <t>第一关-第4255名  第二关-第1691名  第三关-第1434名</t>
  </si>
  <si>
    <t>第一关-第4468名  第二关-第564名  第三关-第2348名</t>
  </si>
  <si>
    <t>第一关-第3281名  第二关-第2532名  第三关-第1569名</t>
  </si>
  <si>
    <t>第一关-第5898名  第二关-第584名  第三关-第905名</t>
  </si>
  <si>
    <t>第一关-第1165名  第二关-第3662名  第三关-第2560名</t>
  </si>
  <si>
    <t>第一关-第3221名  第二关-第3811名  第三关-第357名</t>
  </si>
  <si>
    <t>第一关-第5169名  第二关-第1630名  第三关-第590名</t>
  </si>
  <si>
    <t>第一关-第4904名  第二关-第1043名  第三关-第1442名</t>
  </si>
  <si>
    <t>第一关-第4309名  第二关-第935名  第三关-第2148名</t>
  </si>
  <si>
    <t>第一关-第5332名  第二关-第1559名  第三关-第502名</t>
  </si>
  <si>
    <t>第一关-第4662名  第二关-第1742名  第三关-第993名</t>
  </si>
  <si>
    <t>第一关-第2958名  第二关-第2819名  第三关-第1626名</t>
  </si>
  <si>
    <t>第一关-第3458名  第二关-第3849名  第三关-第97名</t>
  </si>
  <si>
    <t>第一关-第3747名  第二关-第2184名  第三关-第1473名</t>
  </si>
  <si>
    <t>第一关-第2820名  第二关-第3065名  第三关-第1520名</t>
  </si>
  <si>
    <t>第一关-第3985名  第二关-第2202名  第三关-第1222名</t>
  </si>
  <si>
    <t>第一关-第4409名  第二关-第1585名  第三关-第1417名</t>
  </si>
  <si>
    <t>第一关-第3324名  第二关-第1435名  第三关-第2653名</t>
  </si>
  <si>
    <t>第一关-第5580名  第二关-第541名  第三关-第1293名</t>
  </si>
  <si>
    <t>第一关-第3980名  第二关-第1147名  第三关-第2288名</t>
  </si>
  <si>
    <t>第一关-第702名  第二关-第3875名  第三关-第2838名</t>
  </si>
  <si>
    <t>第一关-第4535名  第二关-第160名  第三关-第2722名</t>
  </si>
  <si>
    <t>第一关-第2729名  第二关-第2783名  第三关-第1906名</t>
  </si>
  <si>
    <t>第一关-第3633名  第二关-第2584名  第三关-第1202名</t>
  </si>
  <si>
    <t>第一关-第5191名  第二关-第734名  第三关-第1494名</t>
  </si>
  <si>
    <t>第一关-第5221名  第二关-第1268名  第三关-第931名</t>
  </si>
  <si>
    <t>第一关-第5364名  第二关-第695名  第三关-第1362名</t>
  </si>
  <si>
    <t>第一关-第6149名  第二关-第1088名  第三关-第185名</t>
  </si>
  <si>
    <t>第一关-第3694名  第二关-第2264名  第三关-第1464名</t>
  </si>
  <si>
    <t>第一关-第4024名  第二关-第2213名  第三关-第1186名</t>
  </si>
  <si>
    <t>第一关-第5416名  第二关-第1699名  第三关-第309名</t>
  </si>
  <si>
    <t>第一关-第3568名  第二关-第1608名  第三关-第2248名</t>
  </si>
  <si>
    <t>第一关-第2641名  第二关-第2695名  第三关-第2090名</t>
  </si>
  <si>
    <t>第一关-第3566名  第二关-第2916名  第三关-第946名</t>
  </si>
  <si>
    <t>第一关-第4435名  第二关-第413名  第三关-第2580名</t>
  </si>
  <si>
    <t>第一关-第2442名  第二关-第2878名  第三关-第2112名</t>
  </si>
  <si>
    <t>第一关-第4354名  第二关-第2167名  第三关-第919名</t>
  </si>
  <si>
    <t>第一关-第3083名  第二关-第3782名  第三关-第579名</t>
  </si>
  <si>
    <t>第一关-第3327名  第二关-第1290名  第三关-第2830名</t>
  </si>
  <si>
    <t>第一关-第4108名  第二关-第821名  第三关-第2519名</t>
  </si>
  <si>
    <t>第一关-第4169名  第二关-第2661名  第三关-第619名</t>
  </si>
  <si>
    <t>第一关-第2113名  第二关-第3568名  第三关-第1769名</t>
  </si>
  <si>
    <t>第一关-第1847名  第二关-第3599名  第三关-第2010名</t>
  </si>
  <si>
    <t>第一关-第1623名  第二关-第2890名  第三关-第2945名</t>
  </si>
  <si>
    <t>第一关-第3995名  第二关-第2613名  第三关-第853名</t>
  </si>
  <si>
    <t>第一关-第5627名  第二关-第1092名  第三关-第743名</t>
  </si>
  <si>
    <t>第一关-第2455名  第二关-第2542名  第三关-第2466名</t>
  </si>
  <si>
    <t>第一关-第2880名  第二关-第1675名  第三关-第2908名</t>
  </si>
  <si>
    <t>第一关-第4832名  第二关-第1326名  第三关-第1308名</t>
  </si>
  <si>
    <t>第一关-第6104名  第二关-第740名  第三关-第625名</t>
  </si>
  <si>
    <t>第一关-第3502名  第二关-第2743名  第三关-第1226名</t>
  </si>
  <si>
    <t>第一关-第5007名  第二关-第1961名  第三关-第508名</t>
  </si>
  <si>
    <t>第一关-第5200名  第二关-第231名  第三关-第2047名</t>
  </si>
  <si>
    <t>第一关-第3967名  第二关-第3058名  第三关-第455名</t>
  </si>
  <si>
    <t>第一关-第2713名  第二关-第1956名  第三关-第2812名</t>
  </si>
  <si>
    <t>第一关-第5441名  第二关-第1421名  第三关-第621名</t>
  </si>
  <si>
    <t>第一关-第3096名  第二关-第2575名  第三关-第1816名</t>
  </si>
  <si>
    <t>第一关-第2852名  第二关-第3456名  第三关-第1180名</t>
  </si>
  <si>
    <t>第一关-第5118名  第二关-第1137名  第三关-第1233名</t>
  </si>
  <si>
    <t>第一关-第5166名  第二关-第1096名  第三关-第1229名</t>
  </si>
  <si>
    <t>第一关-第3973名  第二关-第2135名  第三关-第1383名</t>
  </si>
  <si>
    <t>第一关-第4139名  第二关-第2252名  第三关-第1104名</t>
  </si>
  <si>
    <t>第一关-第3832名  第二关-第3448名  第三关-第217名</t>
  </si>
  <si>
    <t>第一关-第4715名  第二关-第101名  第三关-第2684名</t>
  </si>
  <si>
    <t>第一关-第3001名  第二关-第2081名  第三关-第2423名</t>
  </si>
  <si>
    <t>第一关-第3495名  第二关-第3695名  第三关-第317名</t>
  </si>
  <si>
    <t>第一关-第3392名  第二关-第1224名  第三关-第2892名</t>
  </si>
  <si>
    <t>第一关-第2633名  第二关-第3840名  第三关-第1037名</t>
  </si>
  <si>
    <t>第一关-第4047名  第二关-第1331名  第三关-第2132名</t>
  </si>
  <si>
    <t>第一关-第2315名  第二关-第2777名  第三关-第2418名</t>
  </si>
  <si>
    <t>第一关-第4836名  第二关-第1923名  第三关-第754名</t>
  </si>
  <si>
    <t>第一关-第3166名  第二关-第3512名  第三关-第838名</t>
  </si>
  <si>
    <t>第一关-第2222名  第二关-第2632名  第三关-第2665名</t>
  </si>
  <si>
    <t>第一关-第3257名  第二关-第2616名  第三关-第1648名</t>
  </si>
  <si>
    <t>第一关-第3159名  第二关-第2570名  第三关-第1794名</t>
  </si>
  <si>
    <t>第一关-第4761名  第二关-第58名  第三关-第2715名</t>
  </si>
  <si>
    <t>第一关-第2972名  第二关-第1846名  第三关-第2716名</t>
  </si>
  <si>
    <t>第一关-第4417名  第二关-第898名  第三关-第2223名</t>
  </si>
  <si>
    <t>第一关-第4486名  第二关-第1084名  第三关-第1969名</t>
  </si>
  <si>
    <t>第一关-第2666名  第二关-第2598名  第三关-第2275名</t>
  </si>
  <si>
    <t>第一关-第5277名  第二关-第1318名  第三关-第947名</t>
  </si>
  <si>
    <t>第一关-第3412名  第二关-第2267名  第三关-第1868名</t>
  </si>
  <si>
    <t>第一关-第5719名  第二关-第1108名  第三关-第723名</t>
  </si>
  <si>
    <t>第一关-第3865名  第二关-第2102名  第三关-第1589名</t>
  </si>
  <si>
    <t>第一关-第3462名  第二关-第1700名  第三关-第2395名</t>
  </si>
  <si>
    <t>第一关-第1244名  第二关-第3589名  第三关-第2724名</t>
  </si>
  <si>
    <t>第一关-第4051名  第二关-第655名  第三关-第2861名</t>
  </si>
  <si>
    <t>第一关-第5463名  第二关-第103名  第三关-第2002名</t>
  </si>
  <si>
    <t>第一关-第5421名  第二关-第1101名  第三关-第1051名</t>
  </si>
  <si>
    <t>第一关-第5088名  第二关-第2155名  第三关-第335名</t>
  </si>
  <si>
    <t>第一关-第2682名  第二关-第2662名  第三关-第2236名</t>
  </si>
  <si>
    <t>第一关-第4655名  第二关-第1378名  第三关-第1552名</t>
  </si>
  <si>
    <t>第一关-第2625名  第二关-第2573名  第三关-第2388名</t>
  </si>
  <si>
    <t>第一关-第4231名  第二关-第1725名  第三关-第1635名</t>
  </si>
  <si>
    <t>第一关-第3308名  第二关-第2119名  第三关-第2165名</t>
  </si>
  <si>
    <t>第一关-第5298名  第二关-第778名  第三关-第1518名</t>
  </si>
  <si>
    <t>第一关-第3309名  第二关-第2807名  第三关-第1479名</t>
  </si>
  <si>
    <t>第一关-第2867名  第二关-第3308名  第三关-第1423名</t>
  </si>
  <si>
    <t>第一关-第1198名  第二关-第3820名  第三关-第2581名</t>
  </si>
  <si>
    <t>第一关-第1900名  第二关-第3276名  第三关-第2424名</t>
  </si>
  <si>
    <t>第一关-第4171名  第二关-第884名  第三关-第2547名</t>
  </si>
  <si>
    <t>第一关-第2811名  第二关-第3645名  第三关-第1149名</t>
  </si>
  <si>
    <t>第一关-第3190名  第二关-第2460名  第三关-第1957名</t>
  </si>
  <si>
    <t>第一关-第2617名  第二关-第3420名  第三关-第1572名</t>
  </si>
  <si>
    <t>第一关-第2071名  第二关-第3518名  第三关-第2022名</t>
  </si>
  <si>
    <t>第一关-第3343名  第二关-第2044名  第三关-第2224名</t>
  </si>
  <si>
    <t>第一关-第2317名  第二关-第2938名  第三关-第2357名</t>
  </si>
  <si>
    <t>第一关-第4866名  第二关-第302名  第三关-第2458名</t>
  </si>
  <si>
    <t>第一关-第4267名  第二关-第2934名  第三关-第427名</t>
  </si>
  <si>
    <t>第一关-第4402名  第二关-第2101名  第三关-第1126名</t>
  </si>
  <si>
    <t>第一关-第5593名  第二关-第593名  第三关-第1443名</t>
  </si>
  <si>
    <t>第一关-第3144名  第二关-第2270名  第三关-第2215名</t>
  </si>
  <si>
    <t>第一关-第3212名  第二关-第3692名  第三关-第732名</t>
  </si>
  <si>
    <t>第一关-第1518名  第二关-第3682名  第三关-第2445名</t>
  </si>
  <si>
    <t>第一关-第6039名  第二关-第1194名  第三关-第414名</t>
  </si>
  <si>
    <t>第一关-第2539名  第二关-第3635名  第三关-第1476名</t>
  </si>
  <si>
    <t>第一关-第3108名  第二关-第2983名  第三关-第1559名</t>
  </si>
  <si>
    <t>第一关-第2393名  第二关-第2544名  第三关-第2714名</t>
  </si>
  <si>
    <t>第一关-第4355名  第二关-第486名  第三关-第2810名</t>
  </si>
  <si>
    <t>第一关-第5919名  第二关-第1026名  第三关-第708名</t>
  </si>
  <si>
    <t>第一关-第3818名  第二关-第3665名  第三关-第171名</t>
  </si>
  <si>
    <t>第一关-第2980名  第二关-第3030名  第三关-第1647名</t>
  </si>
  <si>
    <t>第一关-第3613名  第二关-第1468名  第三关-第2576名</t>
  </si>
  <si>
    <t>第一关-第4119名  第二关-第1922名  第三关-第1622名</t>
  </si>
  <si>
    <t>第一关-第5768名  第二关-第1119名  第三关-第777名</t>
  </si>
  <si>
    <t>第一关-第5215名  第二关-第1574名  第三关-第875名</t>
  </si>
  <si>
    <t>第一关-第5044名  第二关-第1441名  第三关-第1181名</t>
  </si>
  <si>
    <t>第一关-第5380名  第二关-第1544名  第三关-第752名</t>
  </si>
  <si>
    <t>第一关-第3795名  第二关-第2552名  第三关-第1331名</t>
  </si>
  <si>
    <t>第一关-第1519名  第二关-第3761名  第三关-第2398名</t>
  </si>
  <si>
    <t>第一关-第4647名  第二关-第395名  第三关-第2637名</t>
  </si>
  <si>
    <t>第一关-第6200名  第二关-第624名  第三关-第860名</t>
  </si>
  <si>
    <t>第一关-第5193名  第二关-第1462名  第三关-第1029名</t>
  </si>
  <si>
    <t>第一关-第5098名  第二关-第1296名  第三关-第1290名</t>
  </si>
  <si>
    <t>第一关-第5396名  第二关-第297名  第三关-第1994名</t>
  </si>
  <si>
    <t>第一关-第4968名  第二关-第1399名  第三关-第1321名</t>
  </si>
  <si>
    <t>第一关-第5311名  第二关-第867名  第三关-第1511名</t>
  </si>
  <si>
    <t>第一关-第5998名  第二关-第2名  第三关-第1694名</t>
  </si>
  <si>
    <t>第一关-第4673名  第二关-第1282名  第三关-第1747名</t>
  </si>
  <si>
    <t>第一关-第2956名  第二关-第2576名  第三关-第2170名</t>
  </si>
  <si>
    <t>第一关-第2591名  第二关-第2753名  第三关-第2359名</t>
  </si>
  <si>
    <t>第一关-第5903名  第二关-第1536名  第三关-第266名</t>
  </si>
  <si>
    <t>第一关-第4742名  第二关-第1370名  第三关-第1596名</t>
  </si>
  <si>
    <t>第一关-第3874名  第二关-第1140名  第三关-第2694名</t>
  </si>
  <si>
    <t>第一关-第3732名  第二关-第3166名  第三关-第812名</t>
  </si>
  <si>
    <t>第一关-第3583名  第二关-第1838名  第三关-第2289名</t>
  </si>
  <si>
    <t>第一关-第6037名  第二关-第1055名  第三关-第623名</t>
  </si>
  <si>
    <t>第一关-第3632名  第二关-第2022名  第三关-第2061名</t>
  </si>
  <si>
    <t>第一关-第3355名  第二关-第2935名  第三关-第1429名</t>
  </si>
  <si>
    <t>第一关-第4723名  第二关-第1305名  第三关-第1695名</t>
  </si>
  <si>
    <t>第一关-第3240名  第二关-第2434名  第三关-第2051名</t>
  </si>
  <si>
    <t>第一关-第1413名  第二关-第3547名  第三关-第2767名</t>
  </si>
  <si>
    <t>第一关-第4235名  第二关-第2665名  第三关-第830名</t>
  </si>
  <si>
    <t>第一关-第5956名  第二关-第1285名  第三关-第490名</t>
  </si>
  <si>
    <t>第一关-第6260名  第二关-第714名  第三关-第757名</t>
  </si>
  <si>
    <t>第一关-第5476名  第二关-第1603名  第三关-第655名</t>
  </si>
  <si>
    <t>第一关-第5626名  第二关-第930名  第三关-第1179名</t>
  </si>
  <si>
    <t>第一关-第6141名  第二关-第221名  第三关-第1377名</t>
  </si>
  <si>
    <t>第一关-第2825名  第二关-第2245名  第三关-第2669名</t>
  </si>
  <si>
    <t>第一关-第4818名  第二关-第1186名  第三关-第1739名</t>
  </si>
  <si>
    <t>第一关-第3742名  第二关-第1870名  第三关-第2131名</t>
  </si>
  <si>
    <t>第一关-第4587名  第二关-第1204名  第三关-第1953名</t>
  </si>
  <si>
    <t>第一关-第3768名  第二关-第3467名  第三关-第514名</t>
  </si>
  <si>
    <t>第一关-第3425名  第二关-第1768名  第三关-第2562名</t>
  </si>
  <si>
    <t>第一关-第3380名  第二关-第3079名  第三关-第1303名</t>
  </si>
  <si>
    <t>第一关-第3298名  第二关-第3192名  第三关-第1275名</t>
  </si>
  <si>
    <t>第一关-第4948名  第二关-第2012名  第三关-第808名</t>
  </si>
  <si>
    <t>第一关-第3496名  第二关-第3038名  第三关-第1237名</t>
  </si>
  <si>
    <t>第一关-第2932名  第二关-第3886名  第三关-第954名</t>
  </si>
  <si>
    <t>第一关-第6070名  第二关-第899名  第三关-第806名</t>
  </si>
  <si>
    <t>第一关-第1582名  第二关-第3434名  第三关-第2765名</t>
  </si>
  <si>
    <t>第一关-第4347名  第二关-第1030名  第三关-第2406名</t>
  </si>
  <si>
    <t>第一关-第3194名  第二关-第1930名  第三关-第2667名</t>
  </si>
  <si>
    <t>第一关-第5913名  第二关-第60名  第三关-第1823名</t>
  </si>
  <si>
    <t>第一关-第4911名  第二关-第581名  第三关-第2306名</t>
  </si>
  <si>
    <t>第一关-第2751名  第二关-第2568名  第三关-第2481名</t>
  </si>
  <si>
    <t>第一关-第4232名  第二关-第3190名  第三关-第387名</t>
  </si>
  <si>
    <t>第一关-第5912名  第二关-第590名  第三关-第1307名</t>
  </si>
  <si>
    <t>第一关-第6098名  第二关-第512名  第三关-第1203名</t>
  </si>
  <si>
    <t>第一关-第5870名  第二关-第640名  第三关-第1306名</t>
  </si>
  <si>
    <t>第一关-第2149名  第二关-第3118名  第三关-第2550名</t>
  </si>
  <si>
    <t>第一关-第3658名  第二关-第3520名  第三关-第642名</t>
  </si>
  <si>
    <t>第一关-第2777名  第二关-第3053名  第三关-第1990名</t>
  </si>
  <si>
    <t>第一关-第4474名  第二关-第415名  第三关-第2935名</t>
  </si>
  <si>
    <t>第一关-第4277名  第二关-第2539名  第三关-第1010名</t>
  </si>
  <si>
    <t>第一关-第4451名  第二关-第2169名  第三关-第1206名</t>
  </si>
  <si>
    <t>第一关-第2577名  第二关-第2494名  第三关-第2758名</t>
  </si>
  <si>
    <t>第一关-第3718名  第二关-第1333名  第三关-第2778名</t>
  </si>
  <si>
    <t>第一关-第3997名  第二关-第1037名  第三关-第2796名</t>
  </si>
  <si>
    <t>第一关-第4429名  第二关-第1017名  第三关-第2389名</t>
  </si>
  <si>
    <t>第一关-第5702名  第二关-第552名  第三关-第1582名</t>
  </si>
  <si>
    <t>第一关-第5405名  第二关-第100名  第三关-第2336名</t>
  </si>
  <si>
    <t>第一关-第3506名  第二关-第2937名  第三关-第1400名</t>
  </si>
  <si>
    <t>第一关-第2677名  第二关-第2407名  第三关-第2762名</t>
  </si>
  <si>
    <t>第一关-第2708名  第二关-第2773名  第三关-第2367名</t>
  </si>
  <si>
    <t>第一关-第2887名  第二关-第3575名  第三关-第1404名</t>
  </si>
  <si>
    <t>第一关-第6147名  第二关-第1353名  第三关-第369名</t>
  </si>
  <si>
    <t>第一关-第2947名  第二关-第3710名  第三关-第1212名</t>
  </si>
  <si>
    <t>第一关-第3977名  第二关-第989名  第三关-第2903名</t>
  </si>
  <si>
    <t>第一关-第3243名  第二关-第3139名  第三关-第1489名</t>
  </si>
  <si>
    <t>第一关-第5445名  第二关-第621名  第三关-第1806名</t>
  </si>
  <si>
    <t>第一关-第1508名  第二关-第3446名  第三关-第2918名</t>
  </si>
  <si>
    <t>第一关-第4144名  第二关-第3022名  第三关-第707名</t>
  </si>
  <si>
    <t>第一关-第3669名  第二关-第1706名  第三关-第2500名</t>
  </si>
  <si>
    <t>第一关-第4036名  第二关-第1299名  第三关-第2545名</t>
  </si>
  <si>
    <t>第一关-第6279名  第二关-第1577名  第三关-第29名</t>
  </si>
  <si>
    <t>第一关-第5084名  第二关-第650名  第三关-第2158名</t>
  </si>
  <si>
    <t>第一关-第3895名  第二关-第1627名  第三关-第2370名</t>
  </si>
  <si>
    <t>第一关-第4518名  第二关-第816名  第三关-第2559名</t>
  </si>
  <si>
    <t>第一关-第5997名  第二关-第1340名  第三关-第558名</t>
  </si>
  <si>
    <t>第一关-第4046名  第二关-第3763名  第三关-第88名</t>
  </si>
  <si>
    <t>第一关-第5640名  第二关-第1123名  第三关-第1136名</t>
  </si>
  <si>
    <t>第一关-第4151名  第二关-第3345名  第三关-第404名</t>
  </si>
  <si>
    <t>第一关-第5245名  第二关-第1371名  第三关-第1284名</t>
  </si>
  <si>
    <t>第一关-第5759名  第二关-第14名  第三关-第2130名</t>
  </si>
  <si>
    <t>第一关-第3541名  第二关-第1885名  第三关-第2477名</t>
  </si>
  <si>
    <t>第一关-第1381名  第二关-第3792名  第三关-第2731名</t>
  </si>
  <si>
    <t>第一关-第5149名  第二关-第1929名  第三关-第827名</t>
  </si>
  <si>
    <t>第一关-第1903名  第二关-第3777名  第三关-第2225名</t>
  </si>
  <si>
    <t>第一关-第4366名  第二关-第1849名  第三关-第1692名</t>
  </si>
  <si>
    <t>第一关-第5863名  第二关-第1336名  第三关-第712名</t>
  </si>
  <si>
    <t>第一关-第3356名  第二关-第3284名  第三关-第1271名</t>
  </si>
  <si>
    <t>第一关-第4681名  第二关-第1261名  第三关-第1972名</t>
  </si>
  <si>
    <t>第一关-第2834名  第二关-第2433名  第三关-第2647名</t>
  </si>
  <si>
    <t>第一关-第3870名  第二关-第3621名  第三关-第425名</t>
  </si>
  <si>
    <t>第一关-第2821名  第二关-第2978名  第三关-第2120名</t>
  </si>
  <si>
    <t>第一关-第4062名  第二关-第1581名  第三关-第2276名</t>
  </si>
  <si>
    <t>第一关-第3143名  第二关-第2881名  第三关-第1898名</t>
  </si>
  <si>
    <t>第一关-第6115名  第二关-第1059名  第三关-第751名</t>
  </si>
  <si>
    <t>第一关-第4086名  第二关-第941名  第三关-第2899名</t>
  </si>
  <si>
    <t>第一关-第3906名  第二关-第2625名  第三关-第1399名</t>
  </si>
  <si>
    <t>第一关-第2981名  第二关-第2676名  第三关-第2273名</t>
  </si>
  <si>
    <t>第一关-第4218名  第二关-第2134名  第三关-第1580名</t>
  </si>
  <si>
    <t>第一关-第3071名  第二关-第3002名  第三关-第1859名</t>
  </si>
  <si>
    <t>第一关-第3255名  第二关-第2569名  第三关-第2110名</t>
  </si>
  <si>
    <t>第一关-第4512名  第二关-第980名  第三关-第2444名</t>
  </si>
  <si>
    <t>第一关-第4224名  第二关-第3463名  第三关-第251名</t>
  </si>
  <si>
    <t>第一关-第3684名  第二关-第1558名  第三关-第2697名</t>
  </si>
  <si>
    <t>第一关-第5686名  第二关-第1964名  第三关-第292名</t>
  </si>
  <si>
    <t>第一关-第2297名  第二关-第3461名  第三关-第2185名</t>
  </si>
  <si>
    <t>第一关-第3564名  第二关-第1541名  第三关-第2840名</t>
  </si>
  <si>
    <t>第一关-第3786名  第二关-第1279名  第三关-第2886名</t>
  </si>
  <si>
    <t>第一关-第4001名  第二关-第3424名  第三关-第533名</t>
  </si>
  <si>
    <t>第一关-第4160名  第二关-第1598名  第三关-第2200名</t>
  </si>
  <si>
    <t>第一关-第4246名  第二关-第1824名  第三关-第1895名</t>
  </si>
  <si>
    <t>第一关-第5180名  第二关-第333名  第三关-第2452名</t>
  </si>
  <si>
    <t>第一关-第4599名  第二关-第2589名  第三关-第778名</t>
  </si>
  <si>
    <t>第一关-第4743名  第二关-第976名  第三关-第2253名</t>
  </si>
  <si>
    <t>第一关-第5537名  第二关-第2420名  第三关-第16名</t>
  </si>
  <si>
    <t>第一关-第4661名  第二关-第3115名  第三关-第199名</t>
  </si>
  <si>
    <t>第一关-第5314名  第二关-第2206名  第三关-第456名</t>
  </si>
  <si>
    <t>第一关-第3522名  第二关-第2867名  第三关-第1590名</t>
  </si>
  <si>
    <t>第一关-第3258名  第二关-第2834名  第三关-第1888名</t>
  </si>
  <si>
    <t>第一关-第3944名  第二关-第3860名  第三关-第177名</t>
  </si>
  <si>
    <t>第一关-第2300名  第二关-第2747名  第三关-第2934名</t>
  </si>
  <si>
    <t>第一关-第6059名  第二关-第1287名  第三关-第638名</t>
  </si>
  <si>
    <t>第一关-第5136名  第二关-第1705名  第三关-第1143名</t>
  </si>
  <si>
    <t>第一关-第4372名  第二关-第2452名  第三关-第1163名</t>
  </si>
  <si>
    <t>第一关-第2892名  第二关-第2120名  第三关-第2978名</t>
  </si>
  <si>
    <t>第一关-第4568名  第二关-第2251名  第三关-第1173名</t>
  </si>
  <si>
    <t>第一关-第5030名  第二关-第2105名  第三关-第858名</t>
  </si>
  <si>
    <t>第一关-第4176名  第二关-第912名  第三关-第2909名</t>
  </si>
  <si>
    <t>第一关-第5787名  第二关-第1728名  第三关-第483名</t>
  </si>
  <si>
    <t>第一关-第2999名  第二关-第3639名  第三关-第1360名</t>
  </si>
  <si>
    <t>第一关-第4220名  第二关-第1764名  第三关-第2017名</t>
  </si>
  <si>
    <t>第一关-第3330名  第二关-第1784名  第三关-第2891名</t>
  </si>
  <si>
    <t>第一关-第4131名  第二关-第1418名  第三关-第2457名</t>
  </si>
  <si>
    <t>第一关-第5871名  第二关-第1069名  第三关-第1071名</t>
  </si>
  <si>
    <t>第一关-第1781名  第二关-第3551名  第三关-第2682名</t>
  </si>
  <si>
    <t>第一关-第6095名  第二关-第457名  第三关-第1468名</t>
  </si>
  <si>
    <t>第一关-第4338名  第二关-第1093名  第三关-第2589名</t>
  </si>
  <si>
    <t>第一关-第3314名  第二关-第3633名  第三关-第1076名</t>
  </si>
  <si>
    <t>第一关-第4537名  第二关-第1046名  第三关-第2442名</t>
  </si>
  <si>
    <t>第一关-第5691名  第二关-第529名  第三关-第1809名</t>
  </si>
  <si>
    <t>第一关-第5481名  第二关-第1695名  第三关-第854名</t>
  </si>
  <si>
    <t>第一关-第5739名  第二关-第1766名  第三关-第526名</t>
  </si>
  <si>
    <t>第一关-第2949名  第二关-第2815名  第三关-第2268名</t>
  </si>
  <si>
    <t>第一关-第2760名  第二关-第3171名  第三关-第2106名</t>
  </si>
  <si>
    <t>第一关-第3575名  第二关-第3891名  第三关-第573名</t>
  </si>
  <si>
    <t>第一关-第5633名  第二关-第113名  第三关-第2293名</t>
  </si>
  <si>
    <t>第一关-第3404名  第二关-第3833名  第三关-第803名</t>
  </si>
  <si>
    <t>第一关-第2779名  第二关-第3733名  第三关-第1529名</t>
  </si>
  <si>
    <t>第一关-第5275名  第二关-第1881名  第三关-第886名</t>
  </si>
  <si>
    <t>第一关-第4567名  第二关-第1476名  第三关-第2003名</t>
  </si>
  <si>
    <t>第一关-第4839名  第二关-第1703名  第三关-第1505名</t>
  </si>
  <si>
    <t>第一关-第5937名  第二关-第1443名  第三关-第668名</t>
  </si>
  <si>
    <t>第一关-第2204名  第二关-第3600名  第三关-第2244名</t>
  </si>
  <si>
    <t>第一关-第2545名  第二关-第2521名  第三关-第2985名</t>
  </si>
  <si>
    <t>第一关-第3609名  第二关-第1732名  第三关-第2717名</t>
  </si>
  <si>
    <t>第一关-第2476名  第二关-第2813名  第三关-第2769名</t>
  </si>
  <si>
    <t>第一关-第4750名  第二关-第2271名  第三关-第1039名</t>
  </si>
  <si>
    <t>第一关-第4114名  第二关-第3376名  第三关-第571名</t>
  </si>
  <si>
    <t>第一关-第3234名  第二关-第3323名  第三关-第1508名</t>
  </si>
  <si>
    <t>第一关-第4502名  第二关-第3471名  第三关-第98名</t>
  </si>
  <si>
    <t>第一关-第5068名  第二关-第1410名  第三关-第1598名</t>
  </si>
  <si>
    <t>第一关-第5489名  第二关-第953名  第三关-第1637名</t>
  </si>
  <si>
    <t>第一关-第4436名  第二关-第1107名  第三关-第2536名</t>
  </si>
  <si>
    <t>第一关-第5567名  第二关-第858名  第三关-第1655名</t>
  </si>
  <si>
    <t>第一关-第3191名  第二关-第2985名  第三关-第1904名</t>
  </si>
  <si>
    <t>第一关-第3571名  第二关-第3689名  第三关-第821名</t>
  </si>
  <si>
    <t>第一关-第2024名  第二关-第3885名  第三关-第2172名</t>
  </si>
  <si>
    <t>第一关-第3800名  第二关-第2950名  第三关-第1332名</t>
  </si>
  <si>
    <t>第一关-第4559名  第二关-第1734名  第三关-第1790名</t>
  </si>
  <si>
    <t>第一关-第2944名  第二关-第2240名  第三关-第2902名</t>
  </si>
  <si>
    <t>第一关-第5761名  第二关-第1759名  第三关-第577名</t>
  </si>
  <si>
    <t>第一关-第3644名  第二关-第2751名  第三关-第1705名</t>
  </si>
  <si>
    <t>第一关-第6257名  第二关-第1187名  第三关-第659名</t>
  </si>
  <si>
    <t>第一关-第4620名  第二关-第928名  第三关-第2555名</t>
  </si>
  <si>
    <t>第一关-第5188名  第二关-第447名  第三关-第2469名</t>
  </si>
  <si>
    <t>第一关-第4699名  第二关-第1251名  第三关-第2155名</t>
  </si>
  <si>
    <t>第一关-第5705名  第二关-第1158名  第三关-第1245名</t>
  </si>
  <si>
    <t>第一关-第4766名  第二关-第536名  第三关-第2808名</t>
  </si>
  <si>
    <t>第一关-第3751名  第二关-第1482名  第三关-第2878名</t>
  </si>
  <si>
    <t>第一关-第4680名  第二关-第2239名  第三关-第1204名</t>
  </si>
  <si>
    <t>第一关-第3935名  第二关-第2875名  第三关-第1313名</t>
  </si>
  <si>
    <t>第一关-第6126名  第二关-第1634名  第三关-第367名</t>
  </si>
  <si>
    <t>第一关-第4608名  第二关-第2333名  第三关-第1188名</t>
  </si>
  <si>
    <t>第一关-第4491名  第二关-第1390名  第三关-第2252名</t>
  </si>
  <si>
    <t>第一关-第5933名  第二关-第1546名  第三关-第657名</t>
  </si>
  <si>
    <t>第一关-第5174名  第二关-第495名  第三关-第2467名</t>
  </si>
  <si>
    <t>第一关-第2292名  第二关-第2986名  第三关-第2859名</t>
  </si>
  <si>
    <t>第一关-第3338名  第二关-第2034名  第三关-第2766名</t>
  </si>
  <si>
    <t>第一关-第5233名  第二关-第1168名  第三关-第1742名</t>
  </si>
  <si>
    <t>第一关-第4888名  第二关-第2356名  第三关-第900名</t>
  </si>
  <si>
    <t>第一关-第3771名  第二关-第3488名  第三关-第887名</t>
  </si>
  <si>
    <t>第一关-第5695名  第二关-第568名  第三关-第1883名</t>
  </si>
  <si>
    <t>第一关-第5754名  第二关-第1557名  第三关-第837名</t>
  </si>
  <si>
    <t>第一关-第4297名  第二关-第1761名  第三关-第2093名</t>
  </si>
  <si>
    <t>第一关-第6138名  第二关-第1709名  第三关-第305名</t>
  </si>
  <si>
    <t>第一关-第4270名  第二关-第3032名  第三关-第855名</t>
  </si>
  <si>
    <t>第一关-第5836名  第二关-第1539名  第三关-第791名</t>
  </si>
  <si>
    <t>第一关-第4464名  第二关-第3035名  第三关-第671名</t>
  </si>
  <si>
    <t>第一关-第3279名  第二关-第2218名  第三关-第2673名</t>
  </si>
  <si>
    <t>第一关-第5813名  第二关-第1663名  第三关-第695名</t>
  </si>
  <si>
    <t>第一关-第4752名  第二关-第3028名  第三关-第392名</t>
  </si>
  <si>
    <t>第一关-第2608名  第二关-第3019名  第三关-第2546名</t>
  </si>
  <si>
    <t>第一关-第4759名  第二关-第1434名  第三关-第1985名</t>
  </si>
  <si>
    <t>第一关-第3717名  第二关-第1844名  第三关-第2619名</t>
  </si>
  <si>
    <t>第一关-第1529名  第二关-第3713名  第三关-第2941名</t>
  </si>
  <si>
    <t>第一关-第4528名  第二关-第1427名  第三关-第2232名</t>
  </si>
  <si>
    <t>第一关-第4547名  第二关-第919名  第三关-第2721名</t>
  </si>
  <si>
    <t>第一关-第5167名  第二关-第2021名  第三关-第1001名</t>
  </si>
  <si>
    <t>第一关-第3779名  第二关-第3772名  第三关-第644名</t>
  </si>
  <si>
    <t>第一关-第1913名  第二关-第3315名  第三关-第2967名</t>
  </si>
  <si>
    <t>第一关-第5350名  第二关-第1382名  第三关-第1467名</t>
  </si>
  <si>
    <t>第一关-第2260名  第二关-第3475名  第三关-第2464名</t>
  </si>
  <si>
    <t>第一关-第3630名  第二关-第2380名  第三关-第2193名</t>
  </si>
  <si>
    <t>第一关-第4538名  第二关-第2231名  第三关-第1435名</t>
  </si>
  <si>
    <t>第一关-第6060名  第二关-第1878名  第三关-第267名</t>
  </si>
  <si>
    <t>第一关-第6269名  第二关-第1526名  第三关-第412名</t>
  </si>
  <si>
    <t>第一关-第3797名  第二关-第2697名  第三关-第1717名</t>
  </si>
  <si>
    <t>第一关-第5824名  第二关-第1337名  第三关-第1056名</t>
  </si>
  <si>
    <t>第一关-第1983名  第二关-第3529名  第三关-第2706名</t>
  </si>
  <si>
    <t>第一关-第3850名  第二关-第3388名  第三关-第984名</t>
  </si>
  <si>
    <t>第一关-第4175名  第二关-第2876名  第三关-第1175名</t>
  </si>
  <si>
    <t>第一关-第3275名  第二关-第3666名  第三关-第1285名</t>
  </si>
  <si>
    <t>第一关-第3095名  第二关-第3506名  第三关-第1628名</t>
  </si>
  <si>
    <t>第一关-第5338名  第二关-第2192名  第三关-第701名</t>
  </si>
  <si>
    <t>第一关-第3224名  第二关-第3138名  第三关-第1870名</t>
  </si>
  <si>
    <t>第一关-第5331名  第二关-第1765名  第三关-第1138名</t>
  </si>
  <si>
    <t>第一关-第5781名  第二关-第269名  第三关-第2186名</t>
  </si>
  <si>
    <t>第一关-第4697名  第二关-第1422名  第三关-第2125名</t>
  </si>
  <si>
    <t>第一关-第5947名  第二关-第1117名  第三关-第1184名</t>
  </si>
  <si>
    <t>第一关-第5110名  第二关-第1019名  第三关-第2119名</t>
  </si>
  <si>
    <t>第一关-第6246名  第二关-第658名  第三关-第1347名</t>
  </si>
  <si>
    <t>第一关-第5159名  第二关-第2808名  第三关-第286名</t>
  </si>
  <si>
    <t>第一关-第5724名  第二关-第2146名  第三关-第384名</t>
  </si>
  <si>
    <t>第一关-第5721名  第二关-第1042名  第三关-第1496名</t>
  </si>
  <si>
    <t>第一关-第2288名  第二关-第3176名  第三关-第2795名</t>
  </si>
  <si>
    <t>第一关-第2798名  第二关-第3715名  第三关-第1750名</t>
  </si>
  <si>
    <t>第一关-第5093名  第二关-第2281名  第三关-第891名</t>
  </si>
  <si>
    <t>第一关-第4346名  第二关-第1968名  第三关-第1955名</t>
  </si>
  <si>
    <t>第一关-第5413名  第二关-第1636名  第三关-第1224名</t>
  </si>
  <si>
    <t>第一关-第2375名  第二关-第3843名  第三关-第2055名</t>
  </si>
  <si>
    <t>第一关-第5112名  第二关-第2617名  第三关-第545名</t>
  </si>
  <si>
    <t>第一关-第3112名  第二关-第3549名  第三关-第1615名</t>
  </si>
  <si>
    <t>第一关-第3158名  第二关-第2585名  第三关-第2533名</t>
  </si>
  <si>
    <t>第一关-第4588名  第二关-第2908名  第三关-第783名</t>
  </si>
  <si>
    <t>第一关-第1585名  第二关-第3741名  第三关-第2954名</t>
  </si>
  <si>
    <t>第一关-第4561名  第二关-第2080名  第三关-第1643名</t>
  </si>
  <si>
    <t>第一关-第4982名  第二关-第567名  第三关-第2737名</t>
  </si>
  <si>
    <t>第一关-第5765名  第二关-第902名  第三关-第1620名</t>
  </si>
  <si>
    <t>第一关-第5292名  第二关-第2274名  第三关-第722名</t>
  </si>
  <si>
    <t>第一关-第5196名  第二关-第2201名  第三关-第893名</t>
  </si>
  <si>
    <t>第一关-第3710名  第二关-第3737名  第三关-第847名</t>
  </si>
  <si>
    <t>第一关-第3763名  第二关-第3596名  第三关-第940名</t>
  </si>
  <si>
    <t>第一关-第3348名  第二关-第3638名  第三关-第1315名</t>
  </si>
  <si>
    <t>第一关-第1885名  第二关-第3879名  第三关-第2537名</t>
  </si>
  <si>
    <t>第一关-第3585名  第二关-第3545名  第三关-第1172名</t>
  </si>
  <si>
    <t>第一关-第5578名  第二关-第2256名  第三关-第469名</t>
  </si>
  <si>
    <t>第一关-第6051名  第二关-第1492名  第三关-第763名</t>
  </si>
  <si>
    <t>第一关-第4253名  第二关-第2196名  第三关-第1861名</t>
  </si>
  <si>
    <t>第一关-第4427名  第二关-第3004名  第三关-第882名</t>
  </si>
  <si>
    <t>第一关-第3683名  第二关-第3313名  第三关-第1318名</t>
  </si>
  <si>
    <t>第一关-第4125名  第二关-第1595名  第三关-第2596名</t>
  </si>
  <si>
    <t>第一关-第5468名  第二关-第1205名  第三关-第1644名</t>
  </si>
  <si>
    <t>第一关-第2994名  第二关-第2740名  第三关-第2585名</t>
  </si>
  <si>
    <t>第一关-第4563名  第二关-第3399名  第三关-第361名</t>
  </si>
  <si>
    <t>第一关-第2399名  第二关-第3110名  第三关-第2815名</t>
  </si>
  <si>
    <t>第一关-第3992名  第二关-第1901名  第三关-第2433名</t>
  </si>
  <si>
    <t>第一关-第5643名  第二关-第914名  第三关-第1771名</t>
  </si>
  <si>
    <t>第一关-第3976名  第二关-第3054名  第三关-第1299名</t>
  </si>
  <si>
    <t>第一关-第5525名  第二关-第1847名  第三关-第960名</t>
  </si>
  <si>
    <t>第一关-第4788名  第二关-第3195名  第三关-第350名</t>
  </si>
  <si>
    <t>第一关-第3998名  第二关-第1755名  第三关-第2586名</t>
  </si>
  <si>
    <t>第一关-第4237名  第二关-第2995名  第三关-第1109名</t>
  </si>
  <si>
    <t>第一关-第5021名  第二关-第467名  第三关-第2856名</t>
  </si>
  <si>
    <t>第一关-第4665名  第二关-第2133名  第三关-第1548名</t>
  </si>
  <si>
    <t>第一关-第4932名  第二关-第862名  第三关-第2552名</t>
  </si>
  <si>
    <t>第一关-第3051名  第二关-第3720名  第三关-第1578名</t>
  </si>
  <si>
    <t>第一关-第5284名  第二关-第676名  第三关-第2391名</t>
  </si>
  <si>
    <t>第一关-第3572名  第二关-第2345名  第三关-第2434名</t>
  </si>
  <si>
    <t>第一关-第5907名  第二关-第817名  第三关-第1630名</t>
  </si>
  <si>
    <t>第一关-第4693名  第二关-第1309名  第三关-第2355名</t>
  </si>
  <si>
    <t>第一关-第3584名  第二关-第2461名  第三关-第2317名</t>
  </si>
  <si>
    <t>第一关-第4954名  第二关-第2104名  第三关-第1305名</t>
  </si>
  <si>
    <t>第一关-第5884名  第二关-第514名  第三关-第1971名</t>
  </si>
  <si>
    <t>第一关-第2138名  第二关-第3626名  第三关-第2606名</t>
  </si>
  <si>
    <t>第一关-第4316名  第二关-第3232名  第三关-第823名</t>
  </si>
  <si>
    <t>第一关-第5775名  第二关-第1702名  第三关-第895名</t>
  </si>
  <si>
    <t>第一关-第5399名  第二关-第360名  第三关-第2615名</t>
  </si>
  <si>
    <t>第一关-第3474名  第二关-第3073名  第三关-第1831名</t>
  </si>
  <si>
    <t>第一关-第4997名  第二关-第1162名  第三关-第2222名</t>
  </si>
  <si>
    <t>第一关-第4933名  第二关-第1924名  第三关-第1528名</t>
  </si>
  <si>
    <t>第一关-第4874名  第二关-第1139名  第三关-第2375名</t>
  </si>
  <si>
    <t>第一关-第5011名  第二关-第2157名  第三关-第1221名</t>
  </si>
  <si>
    <t>第一关-第5508名  第二关-第1057名  第三关-第1827名</t>
  </si>
  <si>
    <t>第一关-第4238名  第二关-第3614名  第三关-第542名</t>
  </si>
  <si>
    <t>第一关-第4283名  第二关-第3221名  第三关-第890名</t>
  </si>
  <si>
    <t>第一关-第4061名  第二关-第3237名  第三关-第1099名</t>
  </si>
  <si>
    <t>第一关-第5667名  第二关-第798名  第三关-第1936名</t>
  </si>
  <si>
    <t>第一关-第3657名  第二关-第3415名  第三关-第1330名</t>
  </si>
  <si>
    <t>第一关-第5208名  第二关-第2448名  第三关-第748名</t>
  </si>
  <si>
    <t>第一关-第5201名  第二关-第1529名  第三关-第1674名</t>
  </si>
  <si>
    <t>第一关-第5893名  第二关-第1201名  第三关-第1311名</t>
  </si>
  <si>
    <t>第一关-第4571名  第二关-第1366名  第三关-第2468名</t>
  </si>
  <si>
    <t>第一关-第4264名  第二关-第2047名  第三关-第2095名</t>
  </si>
  <si>
    <t>第一关-第2169名  第二关-第3824名  第三关-第2420名</t>
  </si>
  <si>
    <t>第一关-第2720名  第二关-第3815名  第三关-第1880名</t>
  </si>
  <si>
    <t>第一关-第4751名  第二关-第2106名  第三关-第1563名</t>
  </si>
  <si>
    <t>第一关-第6103名  第二关-第1685名  第三关-第635名</t>
  </si>
  <si>
    <t>第一关-第5752名  第二关-第1696名  第三关-第975名</t>
  </si>
  <si>
    <t>第一关-第5684名  第二关-第1646名  第三关-第1100名</t>
  </si>
  <si>
    <t>第一关-第5198名  第二关-第1821名  第三关-第1412名</t>
  </si>
  <si>
    <t>第一关-第4324名  第二关-第3699名  第三关-第410名</t>
  </si>
  <si>
    <t>第一关-第3262名  第二关-第3578名  第三关-第1594名</t>
  </si>
  <si>
    <t>第一关-第3088名  第二关-第2735名  第三关-第2611名</t>
  </si>
  <si>
    <t>第一关-第4713名  第二关-第1111名  第三关-第2617名</t>
  </si>
  <si>
    <t>第一关-第2665名  第二关-第3693名  第三关-第2087名</t>
  </si>
  <si>
    <t>第一关-第3971名  第二关-第1506名  第三关-第2968名</t>
  </si>
  <si>
    <t>第一关-第3129名  第二关-第2440名  第三关-第2879名</t>
  </si>
  <si>
    <t>第一关-第4840名  第二关-第1238名  第三关-第2371名</t>
  </si>
  <si>
    <t>第一关-第4153名  第二关-第2331名  第三关-第1968名</t>
  </si>
  <si>
    <t>第一关-第5788名  第二关-第1414名  第三关-第1251名</t>
  </si>
  <si>
    <t>第一关-第5418名  第二关-第1071名  第三关-第1964名</t>
  </si>
  <si>
    <t>第一关-第4384名  第二关-第2960名  第三关-第1111名</t>
  </si>
  <si>
    <t>第一关-第4470名  第二关-第1252名  第三关-第2733名</t>
  </si>
  <si>
    <t>第一关-第5668名  第二关-第1277名  第三关-第1512名</t>
  </si>
  <si>
    <t>第一关-第4768名  第二关-第2043名  第三关-第1650名</t>
  </si>
  <si>
    <t>第一关-第5434名  第二关-第185名  第三关-第2850名</t>
  </si>
  <si>
    <t>第一关-第4756名  第二关-第1853名  第三关-第1863名</t>
  </si>
  <si>
    <t>第一关-第3828名  第二关-第3106名  第三关-第1539名</t>
  </si>
  <si>
    <t>第一关-第5742名  第二关-第1816名  第三关-第918名</t>
  </si>
  <si>
    <t>第一关-第6222名  第二关-第815名  第三关-第1440名</t>
  </si>
  <si>
    <t>第一关-第5541名  第二关-第756名  第三关-第2180名</t>
  </si>
  <si>
    <t>第一关-第3285名  第二关-第3322名  第三关-第1872名</t>
  </si>
  <si>
    <t>第一关-第5449名  第二关-第1120名  第三关-第1920名</t>
  </si>
  <si>
    <t>第一关-第4543名  第二关-第2683名  第三关-第1265名</t>
  </si>
  <si>
    <t>第一关-第3898名  第二关-第2087名  第三关-第2507名</t>
  </si>
  <si>
    <t>第一关-第5025名  第二关-第1679名  第三关-第1799名</t>
  </si>
  <si>
    <t>第一关-第3706名  第二关-第2214名  第三关-第2583名</t>
  </si>
  <si>
    <t>第一关-第4902名  第二关-第2925名  第三关-第680名</t>
  </si>
  <si>
    <t>第一关-第3883名  第二关-第3718名  第三关-第907名</t>
  </si>
  <si>
    <t>第一关-第3625名  第二关-第2888名  第三关-第1996名</t>
  </si>
  <si>
    <t>第一关-第4986名  第二关-第2193名  第三关-第1334名</t>
  </si>
  <si>
    <t>第一关-第5931名  第二关-第1242名  第三关-第1340名</t>
  </si>
  <si>
    <t>第一关-第4811名  第二关-第3341名  第三关-第362名</t>
  </si>
  <si>
    <t>第一关-第4020名  第二关-第1823名  第三关-第2675名</t>
  </si>
  <si>
    <t>第一关-第2829名  第二关-第3261名  第三关-第2429名</t>
  </si>
  <si>
    <t>第一关-第3291名  第二关-第3267名  第三关-第1967名</t>
  </si>
  <si>
    <t>第一关-第3674名  第二关-第3696名  第三关-第1165名</t>
  </si>
  <si>
    <t>第一关-第3875名  第二关-第2987名  第三关-第1677名</t>
  </si>
  <si>
    <t>第一关-第4425名  第二关-第3505名  第三关-第613名</t>
  </si>
  <si>
    <t>第一关-第2354名  第二关-第3812名  第三关-第2383名</t>
  </si>
  <si>
    <t>第一关-第3577名  第二关-第2078名  第三关-第2896名</t>
  </si>
  <si>
    <t>第一关-第4907名  第二关-第1470名  第三关-第2175名</t>
  </si>
  <si>
    <t>第一关-第4442名  第二关-第1971名  第三关-第2141名</t>
  </si>
  <si>
    <t>第一关-第3183名  第二关-第2527名  第三关-第2846名</t>
  </si>
  <si>
    <t>第一关-第3405名  第二关-第3627名  第三关-第1526名</t>
  </si>
  <si>
    <t>第一关-第5582名  第二关-第188名  第三关-第2791名</t>
  </si>
  <si>
    <t>第一关-第5833名  第二关-第1894名  第三关-第835名</t>
  </si>
  <si>
    <t>第一关-第4013名  第二关-第2608名  第三关-第1941名</t>
  </si>
  <si>
    <t>第一关-第4341名  第二关-第3406名  第三关-第818名</t>
  </si>
  <si>
    <t>第一关-第5955名  第二关-第332名  第三关-第2282名</t>
  </si>
  <si>
    <t>第一关-第4648名  第二关-第948名  第三关-第2973名</t>
  </si>
  <si>
    <t>第一关-第3594名  第二关-第2966名  第三关-第2013名</t>
  </si>
  <si>
    <t>第一关-第5855名  第二关-第683名  第三关-第2035名</t>
  </si>
  <si>
    <t>第一关-第4546名  第二关-第1338名  第三关-第2689名</t>
  </si>
  <si>
    <t>第一关-第4014名  第二关-第2859名  第三关-第1707名</t>
  </si>
  <si>
    <t>第一关-第4589名  第二关-第3591名  第三关-第406名</t>
  </si>
  <si>
    <t>第一关-第2943名  第二关-第2786名  第三关-第2857名</t>
  </si>
  <si>
    <t>第一关-第4511名  第二关-第3185名  第三关-第892名</t>
  </si>
  <si>
    <t>第一关-第4770名  第二关-第942名  第三关-第2884名</t>
  </si>
  <si>
    <t>第一关-第4598名  第二关-第1808名  第三关-第2191名</t>
  </si>
  <si>
    <t>第一关-第3947名  第二关-第2892名  第三关-第1767名</t>
  </si>
  <si>
    <t>第一关-第5122名  第二关-第738名  第三关-第2747名</t>
  </si>
  <si>
    <t>第一关-第5727名  第二关-第1100名  第三关-第1782名</t>
  </si>
  <si>
    <t>第一关-第5507名  第二关-第2619名  第三关-第484名</t>
  </si>
  <si>
    <t>第一关-第5504名  第二关-第2040名  第三关-第1067名</t>
  </si>
  <si>
    <t>第一关-第3154名  第二关-第2746名  第三关-第2711名</t>
  </si>
  <si>
    <t>第一关-第3626名  第二关-第3413名  第三关-第1575名</t>
  </si>
  <si>
    <t>第一关-第5083名  第二关-第1365名  第三关-第2166名</t>
  </si>
  <si>
    <t>第一关-第5886名  第二关-第522名  第三关-第2208名</t>
  </si>
  <si>
    <t>第一关-第3305名  第二关-第2495名  第三关-第2816名</t>
  </si>
  <si>
    <t>第一关-第4718名  第二关-第2895名  第三关-第1008名</t>
  </si>
  <si>
    <t>第一关-第5351名  第二关-第1192名  第三关-第2078名</t>
  </si>
  <si>
    <t>第一关-第5930名  第二关-第910名  第三关-第1788名</t>
  </si>
  <si>
    <t>第一关-第3961名  第二关-第1683名  第三关-第2987名</t>
  </si>
  <si>
    <t>第一关-第4913名  第二关-第1939名  第三关-第1781名</t>
  </si>
  <si>
    <t>第一关-第3840名  第二关-第3459名  第三关-第1336名</t>
  </si>
  <si>
    <t>第一关-第3189名  第二关-第2687名  第三关-第2759名</t>
  </si>
  <si>
    <t>第一关-第4098名  第二关-第1756名  第三关-第2783名</t>
  </si>
  <si>
    <t>第一关-第6052名  第二关-第831名  第三关-第1756名</t>
  </si>
  <si>
    <t>第一关-第5173名  第二关-第687名  第三关-第2780名</t>
  </si>
  <si>
    <t>第一关-第4796名  第二关-第3632名  第三关-第221名</t>
  </si>
  <si>
    <t>第一关-第4952名  第二关-第2311名  第三关-第1393名</t>
  </si>
  <si>
    <t>第一关-第2369名  第二关-第3462名  第三关-第2826名</t>
  </si>
  <si>
    <t>第一关-第4520名  第二关-第3186名  第三关-第952名</t>
  </si>
  <si>
    <t>第一关-第4912名  第二关-第1460名  第三关-第2286名</t>
  </si>
  <si>
    <t>第一关-第3049名  第二关-第3700名  第三关-第1910名</t>
  </si>
  <si>
    <t>第一关-第4005名  第二关-第2359名  第三关-第2303名</t>
  </si>
  <si>
    <t>第一关-第4217名  第二关-第2446名  第三关-第2011名</t>
  </si>
  <si>
    <t>第一关-第3342名  第二关-第2546名  第三关-第2786名</t>
  </si>
  <si>
    <t>第一关-第5964名  第二关-第1817名  第三关-第894名</t>
  </si>
  <si>
    <t>第一关-第4905名  第二关-第2148名  第三关-第1623名</t>
  </si>
  <si>
    <t>第一关-第2969名  第二关-第3189名  第三关-第2518名</t>
  </si>
  <si>
    <t>第一关-第5140名  第二关-第2520名  第三关-第1018名</t>
  </si>
  <si>
    <t>第一关-第4414名  第二关-第3780名  第三关-第485名</t>
  </si>
  <si>
    <t>第一关-第4422名  第二关-第2467名  第三关-第1792名</t>
  </si>
  <si>
    <t>第一关-第5999名  第二关-第1605名  第三关-第1079名</t>
  </si>
  <si>
    <t>第一关-第2347名  第二关-第3510名  第三关-第2827名</t>
  </si>
  <si>
    <t>第一关-第5539名  第二关-第1214名  第三关-第1935名</t>
  </si>
  <si>
    <t>第一关-第2906名  第二关-第2992名  第三关-第2793名</t>
  </si>
  <si>
    <t>第一关-第5178名  第二关-第1898名  第三关-第1616名</t>
  </si>
  <si>
    <t>第一关-第5056名  第二关-第1620名  第三关-第2016名</t>
  </si>
  <si>
    <t>第一关-第3452名  第二关-第2255名  第三关-第2988名</t>
  </si>
  <si>
    <t>第一关-第4794名  第二关-第3752名  第三关-第153名</t>
  </si>
  <si>
    <t>第一关-第3426名  第二关-第3409名  第三关-第1864名</t>
  </si>
  <si>
    <t>第一关-第3635名  第二关-第2688名  第三关-第2382名</t>
  </si>
  <si>
    <t>第一关-第5594名  第二关-第1153名  第三关-第1965名</t>
  </si>
  <si>
    <t>第一关-第4226名  第二关-第1586名  第三关-第2900名</t>
  </si>
  <si>
    <t>第一关-第4575名  第二关-第2917名  第三关-第1223名</t>
  </si>
  <si>
    <t>第一关-第4885名  第二关-第3440名  第三关-第393名</t>
  </si>
  <si>
    <t>第一关-第5885名  第二关-第924名  第三关-第1912名</t>
  </si>
  <si>
    <t>第一关-第5376名  第二关-第2235名  第三关-第1117名</t>
  </si>
  <si>
    <t>第一关-第4674名  第二关-第3566名  第三关-第498名</t>
  </si>
  <si>
    <t>第一关-第5706名  第二关-第620名  第三关-第2412名</t>
  </si>
  <si>
    <t>第一关-第3993名  第二关-第3531名  第三关-第1217名</t>
  </si>
  <si>
    <t>第一关-第4992名  第二关-第2497名  第三关-第1257名</t>
  </si>
  <si>
    <t>第一关-第6267名  第二关-第1097名  第三关-第1382名</t>
  </si>
  <si>
    <t>第一关-第3844名  第二关-第3530名  第三关-第1381名</t>
  </si>
  <si>
    <t>第一关-第3489名  第二关-第3716名  第三关-第1550名</t>
  </si>
  <si>
    <t>第一关-第4719名  第二关-第2412名  第三关-第1627名</t>
  </si>
  <si>
    <t>第一关-第3959名  第二关-第1876名  第三关-第2929名</t>
  </si>
  <si>
    <t>第一关-第3385名  第二关-第3211名  第三关-第2171名</t>
  </si>
  <si>
    <t>第一关-第5092名  第二关-第1229名  第三关-第2446名</t>
  </si>
  <si>
    <t>第一关-第5763名  第二关-第990名  第三关-第2019名</t>
  </si>
  <si>
    <t>第一关-第4657名  第二关-第2592名  第三关-第1524名</t>
  </si>
  <si>
    <t>第一关-第4385名  第二关-第2501名  第三关-第1889名</t>
  </si>
  <si>
    <t>第一关-第6129名  第二关-第1880名  第三关-第768名</t>
  </si>
  <si>
    <t>第一关-第4084名  第二关-第2221名  第三关-第2475名</t>
  </si>
  <si>
    <t>第一关-第5725名  第二关-第2647名  第三关-第409名</t>
  </si>
  <si>
    <t>第一关-第3716名  第二关-第3271名  第三关-第1797名</t>
  </si>
  <si>
    <t>第一关-第3687名  第二关-第2866名  第三关-第2239名</t>
  </si>
  <si>
    <t>第一关-第5214名  第二关-第2242名  第三关-第1338名</t>
  </si>
  <si>
    <t>第一关-第4245名  第二关-第2498名  第三关-第2056名</t>
  </si>
  <si>
    <t>第一关-第5460名  第二关-第890名  第三关-第2449名</t>
  </si>
  <si>
    <t>第一关-第5469名  第二关-第1712名  第三关-第1621名</t>
  </si>
  <si>
    <t>第一关-第5176名  第二关-第2530名  第三关-第1098名</t>
  </si>
  <si>
    <t>第一关-第3082名  第二关-第3220名  第三关-第2509名</t>
  </si>
  <si>
    <t>第一关-第5101名  第二关-第971名  第三关-第2739名</t>
  </si>
  <si>
    <t>第一关-第4651名  第二关-第3027名  第三关-第1135名</t>
  </si>
  <si>
    <t>第一关-第4192名  第二关-第2565名  第三关-第2059名</t>
  </si>
  <si>
    <t>第一关-第4334名  第二关-第3013名  第三关-第1487名</t>
  </si>
  <si>
    <t>第一关-第2486名  第二关-第3844名  第三关-第2508名</t>
  </si>
  <si>
    <t>第一关-第4350名  第二关-第2977名  第三关-第1513名</t>
  </si>
  <si>
    <t>第一关-第3290名  第二关-第3416名  第三关-第2135名</t>
  </si>
  <si>
    <t>第一关-第3006名  第二关-第3244名  第三关-第2595名</t>
  </si>
  <si>
    <t>第一关-第3968名  第二关-第1997名  第三关-第2883名</t>
  </si>
  <si>
    <t>第一关-第6175名  第二关-第1763名  第三关-第916名</t>
  </si>
  <si>
    <t>第一关-第4096名  第二关-第2084名  第三关-第2676名</t>
  </si>
  <si>
    <t>第一关-第4594名  第二关-第2005名  第三关-第2259名</t>
  </si>
  <si>
    <t>第一关-第4383名  第二关-第1767名  第三关-第2709名</t>
  </si>
  <si>
    <t>第一关-第3692名  第二关-第3719名  第三关-第1449名</t>
  </si>
  <si>
    <t>第一关-第3219名  第二关-第3527名  第三关-第2117名</t>
  </si>
  <si>
    <t>第一关-第5760名  第二关-第1024名  第三关-第2083名</t>
  </si>
  <si>
    <t>第一关-第5700名  第二关-第2383名  第三关-第802名</t>
  </si>
  <si>
    <t>第一关-第4709名  第二关-第2982名  第三关-第1194名</t>
  </si>
  <si>
    <t>第一关-第4841名  第二关-第1563名  第三关-第2483名</t>
  </si>
  <si>
    <t>第一关-第5334名  第二关-第2269名  第三关-第1286名</t>
  </si>
  <si>
    <t>第一关-第3175名  第二关-第3436名  第三关-第2279名</t>
  </si>
  <si>
    <t>第一关-第5723名  第二关-第2441名  第三关-第727名</t>
  </si>
  <si>
    <t>第一关-第3878名  第二关-第2042名  第三关-第2975名</t>
  </si>
  <si>
    <t>第一关-第4612名  第二关-第2673名  第三关-第1613名</t>
  </si>
  <si>
    <t>第一关-第2818名  第二关-第3391名  第三关-第2693名</t>
  </si>
  <si>
    <t>第一关-第5041名  第二关-第1300名  第三关-第2564名</t>
  </si>
  <si>
    <t>第一关-第3916名  第二关-第2534名  第三关-第2461名</t>
  </si>
  <si>
    <t>第一关-第4729名  第二关-第1994名  第三关-第2196名</t>
  </si>
  <si>
    <t>第一关-第3736名  第二关-第2791名  第三关-第2394名</t>
  </si>
  <si>
    <t>第一关-第4895名  第二关-第2830名  第三关-第1198名</t>
  </si>
  <si>
    <t>第一关-第4574名  第二关-第2538名  第三关-第1824名</t>
  </si>
  <si>
    <t>第一关-第5252名  第二关-第822名  第三关-第2865名</t>
  </si>
  <si>
    <t>第一关-第5152名  第二关-第2397名  第三关-第1396名</t>
  </si>
  <si>
    <t>第一关-第4092名  第二关-第3854名  第三关-第1000名</t>
  </si>
  <si>
    <t>第一关-第5368名  第二关-第1837名  第三关-第1751名</t>
  </si>
  <si>
    <t>第一关-第5888名  第二关-第1320名  第三关-第1752名</t>
  </si>
  <si>
    <t>第一关-第2937名  第二关-第3088名  第三关-第2938名</t>
  </si>
  <si>
    <t>第一关-第3912名  第二关-第3678名  第三关-第1378名</t>
  </si>
  <si>
    <t>第一关-第3188名  第二关-第2828名  第三关-第2952名</t>
  </si>
  <si>
    <t>第一关-第5526名  第二关-第1556名  第三关-第1887名</t>
  </si>
  <si>
    <t>第一关-第5006名  第二关-第2179名  第三关-第1787名</t>
  </si>
  <si>
    <t>第一关-第4671名  第二关-第3202名  第三关-第1106名</t>
  </si>
  <si>
    <t>第一关-第5280名  第二关-第1652名  第三关-第2058名</t>
  </si>
  <si>
    <t>第一关-第5403名  第二关-第1004名  第三关-第2584名</t>
  </si>
  <si>
    <t>第一关-第5305名  第二关-第1917名  第三关-第1772名</t>
  </si>
  <si>
    <t>第一关-第6002名  第二关-第2191名  第三关-第804名</t>
  </si>
  <si>
    <t>第一关-第4566名  第二关-第2293名  第三关-第2139名</t>
  </si>
  <si>
    <t>第一关-第5321名  第二关-第1653名  第三关-第2025名</t>
  </si>
  <si>
    <t>第一关-第5577名  第二关-第832名  第三关-第2592名</t>
  </si>
  <si>
    <t>第一关-第5769名  第二关-第723名  第三关-第2511名</t>
  </si>
  <si>
    <t>第一关-第4762名  第二关-第2784名  第三关-第1463名</t>
  </si>
  <si>
    <t>第一关-第4944名  第二关-第2350名  第三关-第1718名</t>
  </si>
  <si>
    <t>第一关-第3351名  第二关-第3262名  第三关-第2403名</t>
  </si>
  <si>
    <t>第一关-第4644名  第二关-第2001名  第三关-第2373名</t>
  </si>
  <si>
    <t>第一关-第5757名  第二关-第2298名  第三关-第964名</t>
  </si>
  <si>
    <t>第一关-第5887名  第二关-第2336名  第三关-第797名</t>
  </si>
  <si>
    <t>第一关-第5802名  第二关-第1915名  第三关-第1304名</t>
  </si>
  <si>
    <t>第一关-第5352名  第二关-第1561名  第三关-第2109名</t>
  </si>
  <si>
    <t>第一关-第5218名  第二关-第2540名  第三关-第1266名</t>
  </si>
  <si>
    <t>第一关-第3042名  第二关-第3325名  第三关-第2657名</t>
  </si>
  <si>
    <t>第一关-第4967名  第二关-第3641名  第三关-第421名</t>
  </si>
  <si>
    <t>第一关-第5240名  第二关-第1897名  第三关-第1893名</t>
  </si>
  <si>
    <t>第一关-第5575名  第二关-第3248名  第三关-第213名</t>
  </si>
  <si>
    <t>第一关-第4190名  第二关-第2447名  第三关-第2399名</t>
  </si>
  <si>
    <t>第一关-第5872名  第二关-第2522名  第三关-第643名</t>
  </si>
  <si>
    <t>第一关-第4142名  第二关-第2484名  第三关-第2413名</t>
  </si>
  <si>
    <t>第一关-第4776名  第二关-第2233名  第三关-第2032名</t>
  </si>
  <si>
    <t>第一关-第6088名  第二关-第774名  第三关-第2179名</t>
  </si>
  <si>
    <t>第一关-第4725名  第二关-第3082名  第三关-第1248名</t>
  </si>
  <si>
    <t>第一关-第6042名  第二关-第1038名  第三关-第1975名</t>
  </si>
  <si>
    <t>第一关-第5906名  第二关-第2487名  第三关-第667名</t>
  </si>
  <si>
    <t>第一关-第2791名  第二关-第3293名  第三关-第2979名</t>
  </si>
  <si>
    <t>第一关-第5182名  第二关-第3727名  第三关-第155名</t>
  </si>
  <si>
    <t>第一关-第5450名  第二关-第2591名  第三关-第1023名</t>
  </si>
  <si>
    <t>第一关-第6055名  第二关-第837名  第三关-第2174名</t>
  </si>
  <si>
    <t>第一关-第6323名  第二关-第701名  第三关-第2043名</t>
  </si>
  <si>
    <t>第一关-第5544名  第二关-第1480名  第三关-第2048名</t>
  </si>
  <si>
    <t>第一关-第5137名  第二关-第3255名  第三关-第681名</t>
  </si>
  <si>
    <t>第一关-第4961名  第二关-第2287名  第三关-第1828名</t>
  </si>
  <si>
    <t>第一关-第5000名  第二关-第1257名  第三关-第2821名</t>
  </si>
  <si>
    <t>第一关-第5773名  第二关-第1640名  第三关-第1668名</t>
  </si>
  <si>
    <t>第一关-第3161名  第二关-第3277名  第三关-第2645名</t>
  </si>
  <si>
    <t>第一关-第3479名  第二关-第3423名  第三关-第2184名</t>
  </si>
  <si>
    <t>第一关-第5634名  第二关-第1747名  第三关-第1708名</t>
  </si>
  <si>
    <t>第一关-第2702名  第二关-第3871名  第三关-第2521名</t>
  </si>
  <si>
    <t>第一关-第4471名  第二关-第3754名  第三关-第870名</t>
  </si>
  <si>
    <t>第一关-第4475名  第二关-第2094名  第三关-第2535名</t>
  </si>
  <si>
    <t>第一关-第6136名  第二关-第993名  第三关-第1978名</t>
  </si>
  <si>
    <t>第一关-第5767名  第二关-第1866名  第三关-第1475名</t>
  </si>
  <si>
    <t>第一关-第5067名  第二关-第3572名  第三关-第470名</t>
  </si>
  <si>
    <t>第一关-第5270名  第二关-第1974名  第三关-第1867名</t>
  </si>
  <si>
    <t>第一关-第4110名  第二关-第3164名  第三关-第1839名</t>
  </si>
  <si>
    <t>第一关-第4639名  第二关-第1797名  第三关-第2677名</t>
  </si>
  <si>
    <t>第一关-第5238名  第二关-第2357名  第三关-第1519名</t>
  </si>
  <si>
    <t>第一关-第4003名  第二关-第2684名  第三关-第2427名</t>
  </si>
  <si>
    <t>第一关-第4485名  第二关-第2802名  第三关-第1830名</t>
  </si>
  <si>
    <t>第一关-第3532名  第二关-第3493名  第三关-第2096名</t>
  </si>
  <si>
    <t>第一关-第4929名  第二关-第2156名  第三关-第2040名</t>
  </si>
  <si>
    <t>第一关-第5440名  第二关-第1438名  第三关-第2249名</t>
  </si>
  <si>
    <t>第一关-第4300名  第二关-第1877名  第三关-第2950名</t>
  </si>
  <si>
    <t>第一关-第6320名  第二关-第1770名  第三关-第1043名</t>
  </si>
  <si>
    <t>第一关-第3233名  第二关-第3442名  第三关-第2459名</t>
  </si>
  <si>
    <t>第一关-第3737名  第二关-第2729名  第三关-第2668名</t>
  </si>
  <si>
    <t>第一关-第5565名  第二关-第1787名  第三关-第1791名</t>
  </si>
  <si>
    <t>第一关-第3957名  第二关-第2648名  第三关-第2538名</t>
  </si>
  <si>
    <t>第一关-第3250名  第二关-第2989名  第三关-第2904名</t>
  </si>
  <si>
    <t>第一关-第5657名  第二关-第1731名  第三关-第1757名</t>
  </si>
  <si>
    <t>第一关-第5704名  第二关-第2332名  第三关-第1115名</t>
  </si>
  <si>
    <t>第一关-第5830名  第二关-第775名  第三关-第2548名</t>
  </si>
  <si>
    <t>第一关-第3283名  第二关-第2951名  第三关-第2921名</t>
  </si>
  <si>
    <t>第一关-第5827名  第二关-第1196名  第三关-第2138名</t>
  </si>
  <si>
    <t>第一关-第5883名  第二关-第863名  第三关-第2415名</t>
  </si>
  <si>
    <t>第一关-第3762名  第二关-第3816名  第三关-第1587名</t>
  </si>
  <si>
    <t>第一关-第3941名  第二关-第2772名  第三关-第2453名</t>
  </si>
  <si>
    <t>第一关-第4021名  第二关-第3105名  第三关-第2042名</t>
  </si>
  <si>
    <t>第一关-第6235名  第二关-第1160名  第三关-第1776名</t>
  </si>
  <si>
    <t>第一关-第5047名  第二关-第1913名  第三关-第2219名</t>
  </si>
  <si>
    <t>第一关-第4813名  第二关-第3225名  第三关-第1145名</t>
  </si>
  <si>
    <t>第一关-第5444名  第二关-第3366名  第三关-第377名</t>
  </si>
  <si>
    <t>第一关-第4734名  第二关-第3062名  第三关-第1397名</t>
  </si>
  <si>
    <t>第一关-第5909名  第二关-第1673名  第三关-第1625名</t>
  </si>
  <si>
    <t>第一关-第4689名  第二关-第2413名  第三关-第2105名</t>
  </si>
  <si>
    <t>第一关-第6017名  第二关-第1588名  第三关-第1608名</t>
  </si>
  <si>
    <t>第一关-第6165名  第二关-第2694名  第三关-第356名</t>
  </si>
  <si>
    <t>第一关-第4909名  第二关-第1944名  第三关-第2366名</t>
  </si>
  <si>
    <t>第一关-第4030名  第二关-第2373名  第三关-第2837名</t>
  </si>
  <si>
    <t>第一关-第5603名  第二关-第3533名  第三关-第105名</t>
  </si>
  <si>
    <t>第一关-第5908名  第二关-第1270名  第三关-第2063名</t>
  </si>
  <si>
    <t>第一关-第5538名  第二关-第2748名  第三关-第957名</t>
  </si>
  <si>
    <t>第一关-第3359名  第二关-第2910名  第三关-第2976名</t>
  </si>
  <si>
    <t>第一关-第6213名  第二关-第1191名  第三关-第1843名</t>
  </si>
  <si>
    <t>第一关-第3685名  第二关-第2826名  第三关-第2738名</t>
  </si>
  <si>
    <t>第一关-第3833名  第二关-第2836名  第三关-第2582名</t>
  </si>
  <si>
    <t>第一关-第5505名  第二关-第1504名  第三关-第2243名</t>
  </si>
  <si>
    <t>第一关-第5219名  第二关-第3403名  第三关-第633名</t>
  </si>
  <si>
    <t>第一关-第5247名  第二关-第1693名  第三关-第2315名</t>
  </si>
  <si>
    <t>第一关-第4473名  第二关-第3495名  第三关-第1298名</t>
  </si>
  <si>
    <t>第一关-第5170名  第二关-第1465名  第三关-第2633名</t>
  </si>
  <si>
    <t>第一关-第3002名  第二关-第3571名  第三关-第2705名</t>
  </si>
  <si>
    <t>第一关-第4640名  第二关-第3872名  第三关-第770名</t>
  </si>
  <si>
    <t>第一关-第5927名  第二关-第868名  第三关-第2488名</t>
  </si>
  <si>
    <t>第一关-第4859名  第二关-第1552名  第三关-第2881名</t>
  </si>
  <si>
    <t>第一关-第4539名  第二关-第2258名  第三关-第2497名</t>
  </si>
  <si>
    <t>第一关-第4736名  第二关-第3104名  第三关-第1469名</t>
  </si>
  <si>
    <t>第一关-第6112名  第二关-第1872名  第三关-第1326名</t>
  </si>
  <si>
    <t>第一关-第6313名  第二关-第1316名  第三关-第1690名</t>
  </si>
  <si>
    <t>第一关-第4614名  第二关-第3324名  第三关-第1385名</t>
  </si>
  <si>
    <t>第一关-第6139名  第二关-第1545名  第三关-第1641名</t>
  </si>
  <si>
    <t>第一关-第5226名  第二关-第1960名  第三关-第2146名</t>
  </si>
  <si>
    <t>第一关-第5974名  第二关-第1302名  第三关-第2057名</t>
  </si>
  <si>
    <t>第一关-第4660名  第二关-第3356名  第三关-第1319名</t>
  </si>
  <si>
    <t>第一关-第6001名  第二关-第1174名  第三关-第2162名</t>
  </si>
  <si>
    <t>第一关-第5560名  第二关-第3240名  第三关-第540名</t>
  </si>
  <si>
    <t>第一关-第5457名  第二关-第1483名  第三关-第2400名</t>
  </si>
  <si>
    <t>第一关-第5107名  第二关-第1809名  第三关-第2439名</t>
  </si>
  <si>
    <t>第一关-第5595名  第二关-第2918名  第三关-第844名</t>
  </si>
  <si>
    <t>第一关-第6160名  第二关-第1832名  第三关-第1365名</t>
  </si>
  <si>
    <t>第一关-第3796名  第二关-第3256名  第三关-第2308名</t>
  </si>
  <si>
    <t>第一关-第4562名  第二关-第2752名  第三关-第2065名</t>
  </si>
  <si>
    <t>第一关-第3645名  第二关-第3426名  第三关-第2312名</t>
  </si>
  <si>
    <t>第一关-第4404名  第二关-第2829名  第三关-第2159名</t>
  </si>
  <si>
    <t>第一关-第2939名  第二关-第3781名  第三关-第2679名</t>
  </si>
  <si>
    <t>第一关-第4581名  第二关-第3268名  第三关-第1554名</t>
  </si>
  <si>
    <t>第一关-第3445名  第二关-第3724名  第三关-第2238名</t>
  </si>
  <si>
    <t>第一关-第4828名  第二关-第1993名  第三关-第2587名</t>
  </si>
  <si>
    <t>第一关-第5811名  第二关-第2002名  第三关-第1609名</t>
  </si>
  <si>
    <t>第一关-第3988名  第二关-第3659名  第三关-第1775名</t>
  </si>
  <si>
    <t>第一关-第5155名  第二关-第3218名  第三关-第1052名</t>
  </si>
  <si>
    <t>第一关-第5940名  第二关-第1398名  第三关-第2088名</t>
  </si>
  <si>
    <t>第一关-第4420名  第二关-第2603名  第三关-第2409名</t>
  </si>
  <si>
    <t>第一关-第4193名  第二关-第3877名  第三关-第1370名</t>
  </si>
  <si>
    <t>第一关-第5467名  第二关-第2795名  第三关-第1183名</t>
  </si>
  <si>
    <t>第一关-第5087名  第二关-第3863名  第三关-第507名</t>
  </si>
  <si>
    <t>第一关-第4000名  第二关-第3798名  第三关-第1659名</t>
  </si>
  <si>
    <t>第一关-第3802名  第二关-第3585名  第三关-第2072名</t>
  </si>
  <si>
    <t>第一关-第5309名  第二关-第2000名  第三关-第2150名</t>
  </si>
  <si>
    <t>第一关-第3956名  第二关-第2656名  第三关-第2851名</t>
  </si>
  <si>
    <t>第一关-第2929名  第二关-第3755名  第三关-第2782名</t>
  </si>
  <si>
    <t>第一关-第6118名  第二关-第847名  第三关-第2502名</t>
  </si>
  <si>
    <t>第一关-第4737名  第二关-第3649名  第三关-第1083名</t>
  </si>
  <si>
    <t>第一关-第4664名  第二关-第2856名  第三关-第1950名</t>
  </si>
  <si>
    <t>第一关-第4754名  第二关-第3274名  第三关-第1444名</t>
  </si>
  <si>
    <t>第一关-第3168名  第二关-第3867名  第三关-第2441名</t>
  </si>
  <si>
    <t>第一关-第3987名  第二关-第3779名  第三关-第1711名</t>
  </si>
  <si>
    <t>第一关-第5487名  第二关-第1996名  第三关-第2014名</t>
  </si>
  <si>
    <t>第一关-第4993名  第二关-第3523名  第三关-第986名</t>
  </si>
  <si>
    <t>第一关-第5291名  第二关-第2159名  第三关-第2053名</t>
  </si>
  <si>
    <t>第一关-第6256名  第二关-第2700名  第三关-第551名</t>
  </si>
  <si>
    <t>第一关-第4826名  第二关-第2571名  第三关-第2111名</t>
  </si>
  <si>
    <t>第一关-第5268名  第二关-第1322名  第三关-第2923名</t>
  </si>
  <si>
    <t>第一关-第5614名  第二关-第3329名  第三关-第576名</t>
  </si>
  <si>
    <t>第一关-第5339名  第二关-第2463名  第三关-第1725名</t>
  </si>
  <si>
    <t>第一关-第4755名  第二关-第2046名  第三关-第2726名</t>
  </si>
  <si>
    <t>第一关-第5835名  第二关-第1341名  第三关-第2353名</t>
  </si>
  <si>
    <t>第一关-第4576名  第二关-第2339名  第三关-第2614名</t>
  </si>
  <si>
    <t>第一关-第4772名  第二关-第3532名  第三关-第1227名</t>
  </si>
  <si>
    <t>第一关-第6027名  第二关-第1649名  第三关-第1858名</t>
  </si>
  <si>
    <t>第一关-第5326名  第二关-第1513名  第三关-第2695名</t>
  </si>
  <si>
    <t>第一关-第4618名  第二关-第3049名  第三关-第1871名</t>
  </si>
  <si>
    <t>第一关-第3382名  第二关-第3745名  第三关-第2414名</t>
  </si>
  <si>
    <t>第一关-第3817名  第二关-第3392名  第三关-第2344名</t>
  </si>
  <si>
    <t>第一关-第6065名  第二关-第1965名  第三关-第1533名</t>
  </si>
  <si>
    <t>第一关-第4920名  第二关-第2283名  第三关-第2362名</t>
  </si>
  <si>
    <t>第一关-第4732名  第二关-第2064名  第三关-第2772名</t>
  </si>
  <si>
    <t>第一关-第4161名  第二关-第3739名  第三关-第1679名</t>
  </si>
  <si>
    <t>第一关-第5910名  第二关-第824名  第三关-第2847名</t>
  </si>
  <si>
    <t>第一关-第5661名  第二关-第2555名  第三关-第1371名</t>
  </si>
  <si>
    <t>第一关-第4523名  第二关-第2299名  第三关-第2774名</t>
  </si>
  <si>
    <t>第一关-第5730名  第二关-第2172名  第三关-第1701名</t>
  </si>
  <si>
    <t>第一关-第6123名  第二关-第1135名  第三关-第2345名</t>
  </si>
  <si>
    <t>第一关-第6163名  第二关-第1864名  第三关-第1586名</t>
  </si>
  <si>
    <t>第一关-第6117名  第二关-第2621名  第三关-第881名</t>
  </si>
  <si>
    <t>第一关-第3974名  第二关-第3648名  第三关-第2005名</t>
  </si>
  <si>
    <t>第一关-第4200名  第二关-第3395名  第三关-第2038名</t>
  </si>
  <si>
    <t>第一关-第5806名  第二关-第2319名  第三关-第1510名</t>
  </si>
  <si>
    <t>第一关-第5644名  第二关-第2038名  第三关-第1956名</t>
  </si>
  <si>
    <t>第一关-第4522名  第二关-第3764名  第三关-第1353名</t>
  </si>
  <si>
    <t>第一关-第5179名  第二关-第2944名  第三关-第1517名</t>
  </si>
  <si>
    <t>第一关-第5281名  第二关-第2489名  第三关-第1875名</t>
  </si>
  <si>
    <t>第一关-第3809名  第二关-第3803名  第三关-第2037名</t>
  </si>
  <si>
    <t>第一关-第5306名  第二关-第2996名  第三关-第1350名</t>
  </si>
  <si>
    <t>第一关-第5555名  第二关-第2724名  第三关-第1375名</t>
  </si>
  <si>
    <t>第一关-第4626名  第二关-第2086名  第三关-第2944名</t>
  </si>
  <si>
    <t>第一关-第5746名  第二关-第2939名  第三关-第973名</t>
  </si>
  <si>
    <t>第一关-第5432名  第二关-第1330名  第三关-第2897名</t>
  </si>
  <si>
    <t>第一关-第4065名  第二关-第3419名  第三关-第2176名</t>
  </si>
  <si>
    <t>第一关-第3557名  第二关-第3686名  第三关-第2417名</t>
  </si>
  <si>
    <t>第一关-第6083名  第二关-第1259名  第三关-第2325名</t>
  </si>
  <si>
    <t>第一关-第6038名  第二关-第1907名  第三关-第1723名</t>
  </si>
  <si>
    <t>第一关-第5359名  第二关-第1963名  第三关-第2349名</t>
  </si>
  <si>
    <t>第一关-第6067名  第二关-第1622名  第三关-第1983名</t>
  </si>
  <si>
    <t>第一关-第5254名  第二关-第3037名  第三关-第1389名</t>
  </si>
  <si>
    <t>第一关-第5335名  第二关-第1863名  第三关-第2484名</t>
  </si>
  <si>
    <t>第一关-第3915名  第二关-第3722名  第三关-第2050名</t>
  </si>
  <si>
    <t>第一关-第4702名  第二关-第2718名  第三关-第2271名</t>
  </si>
  <si>
    <t>第一关-第4263名  第二关-第2972名  第三关-第2470名</t>
  </si>
  <si>
    <t>第一关-第6187名  第二关-第1094名  第三关-第2428名</t>
  </si>
  <si>
    <t>第一关-第3810名  第二关-第3452名  第三关-第2450名</t>
  </si>
  <si>
    <t>第一关-第6035名  第二关-第1579名  第三关-第2100名</t>
  </si>
  <si>
    <t>第一关-第5319名  第二关-第1593名  第三关-第2802名</t>
  </si>
  <si>
    <t>第一关-第5415名  第二关-第1975名  第三关-第2326名</t>
  </si>
  <si>
    <t>第一关-第5184名  第二关-第3009名  第三关-第1530名</t>
  </si>
  <si>
    <t>第一关-第4330名  第二关-第3644名  第三关-第1749名</t>
  </si>
  <si>
    <t>第一关-第5367名  第二关-第2557名  第三关-第1802名</t>
  </si>
  <si>
    <t>第一关-第5645名  第二关-第1785名  第三关-第2298名</t>
  </si>
  <si>
    <t>第一关-第3805名  第二关-第3196名  第三关-第2728名</t>
  </si>
  <si>
    <t>第一关-第4663名  第二关-第2173名  第三关-第2893名</t>
  </si>
  <si>
    <t>第一关-第4328名  第二关-第2722名  第三关-第2680名</t>
  </si>
  <si>
    <t>第一关-第4311名  第二关-第2923名  第三关-第2499名</t>
  </si>
  <si>
    <t>第一关-第5982名  第二关-第2536名  第三关-第1218名</t>
  </si>
  <si>
    <t>第一关-第3556名  第二关-第3640名  第三关-第2542名</t>
  </si>
  <si>
    <t>第一关-第4852名  第二关-第3513名  第三关-第1374名</t>
  </si>
  <si>
    <t>第一关-第3954名  第二关-第2860名  第三关-第2925名</t>
  </si>
  <si>
    <t>第一关-第3782名  第二关-第3335名  第三关-第2632名</t>
  </si>
  <si>
    <t>第一关-第4881名  第二关-第3729名  第三关-第1140名</t>
  </si>
  <si>
    <t>第一关-第4939名  第二关-第2593名  第三关-第2221名</t>
  </si>
  <si>
    <t>第一关-第3372名  第二关-第3690名  第三关-第2691名</t>
  </si>
  <si>
    <t>第一关-第5819名  第二关-第1423名  第三关-第2515名</t>
  </si>
  <si>
    <t>第一关-第3433名  第二关-第3757名  第三关-第2578名</t>
  </si>
  <si>
    <t>第一关-第5273名  第二关-第3846名  第三关-第653名</t>
  </si>
  <si>
    <t>第一关-第6105名  第二关-第1065名  第三关-第2603名</t>
  </si>
  <si>
    <t>第一关-第4922名  第二关-第1899名  第三关-第2955名</t>
  </si>
  <si>
    <t>第一关-第6100名  第二关-第1102名  第三关-第2577名</t>
  </si>
  <si>
    <t>第一关-第4035名  第二关-第2764名  第三关-第2980名</t>
  </si>
  <si>
    <t>第一关-第4033名  第二关-第3205名  第三关-第2544名</t>
  </si>
  <si>
    <t>第一关-第4285名  第二关-第3370名  第三关-第2129名</t>
  </si>
  <si>
    <t>第一关-第4670名  第二关-第3183名  第三关-第1937名</t>
  </si>
  <si>
    <t>第一关-第3927名  第二关-第3380名  第三关-第2486名</t>
  </si>
  <si>
    <t>第一关-第5124名  第二关-第3507名  第三关-第1164名</t>
  </si>
  <si>
    <t>第一关-第4201名  第二关-第3814名  第三关-第1786名</t>
  </si>
  <si>
    <t>第一关-第4365名  第二关-第3099名  第三关-第2338名</t>
  </si>
  <si>
    <t>第一关-第5077名  第二关-第3170名  第三关-第1557名</t>
  </si>
  <si>
    <t>第一关-第5066名  第二关-第2371名  第三关-第2368名</t>
  </si>
  <si>
    <t>第一关-第4380名  第二关-第2887名  第三关-第2541名</t>
  </si>
  <si>
    <t>第一关-第5914名  第二关-第3134名  第三关-第764名</t>
  </si>
  <si>
    <t>第一关-第5157名  第二关-第2822名  第三关-第1836名</t>
  </si>
  <si>
    <t>第一关-第5970名  第二关-第1283名  第三关-第2567名</t>
  </si>
  <si>
    <t>第一关-第6296名  第二关-第1297名  第三关-第2228名</t>
  </si>
  <si>
    <t>第一关-第4116名  第二关-第3060名  第三关-第2648名</t>
  </si>
  <si>
    <t>第一关-第3741名  第二关-第3200名  第三关-第2885名</t>
  </si>
  <si>
    <t>第一关-第4641名  第二关-第2984名  第三关-第2203名</t>
  </si>
  <si>
    <t>第一关-第4947名  第二关-第2755名  第三关-第2127名</t>
  </si>
  <si>
    <t>第一关-第4480名  第二关-第2827名  第三关-第2525名</t>
  </si>
  <si>
    <t>第一关-第5535名  第二关-第1591名  第三关-第2707名</t>
  </si>
  <si>
    <t>第一关-第3320名  第二关-第3588名  第三关-第2928名</t>
  </si>
  <si>
    <t>第一关-第5286名  第二关-第1741名  第三关-第2813名</t>
  </si>
  <si>
    <t>第一关-第4286名  第二关-第3490名  第三关-第2066名</t>
  </si>
  <si>
    <t>第一关-第4975名  第二关-第2142名  第三关-第2734名</t>
  </si>
  <si>
    <t>第一关-第4870名  第二关-第2280名  第三关-第2702名</t>
  </si>
  <si>
    <t>第一关-第5708名  第二关-第2382名  第三关-第1764名</t>
  </si>
  <si>
    <t>第一关-第4454名  第二关-第2798名  第三关-第2602名</t>
  </si>
  <si>
    <t>第一关-第6170名  第二关-第896名  第三关-第2790名</t>
  </si>
  <si>
    <t>第一关-第5209名  第二关-第1752名  第三关-第2895名</t>
  </si>
  <si>
    <t>第一关-第4251名  第二关-第2660名  第三关-第2951名</t>
  </si>
  <si>
    <t>第一关-第4542名  第二关-第3647名  第三关-第1691名</t>
  </si>
  <si>
    <t>第一关-第5129名  第二关-第2219名  第三关-第2532名</t>
  </si>
  <si>
    <t>第一关-第3740名  第二关-第3766名  第三关-第2377名</t>
  </si>
  <si>
    <t>第一关-第5611名  第二关-第1499名  第三关-第2781名</t>
  </si>
  <si>
    <t>第一关-第3500名  第二关-第3680名  第三关-第2725名</t>
  </si>
  <si>
    <t>第一关-第4789名  第二关-第2851名  第三关-第2266名</t>
  </si>
  <si>
    <t>第一关-第5262名  第二关-第3214名  第三关-第1436名</t>
  </si>
  <si>
    <t>第一关-第5079名  第二关-第2620名  第三关-第2213名</t>
  </si>
  <si>
    <t>第一关-第4493名  第二关-第3528名  第三关-第1894名</t>
  </si>
  <si>
    <t>第一关-第6292名  第二关-第2035名  第三关-第1591名</t>
  </si>
  <si>
    <t>第一关-第5318名  第二关-第3212名  第三关-第1391名</t>
  </si>
  <si>
    <t>第一关-第4973名  第二关-第3235名  第三关-第1721名</t>
  </si>
  <si>
    <t>第一关-第6121名  第二关-第2013名  第三关-第1796名</t>
  </si>
  <si>
    <t>第一关-第5470名  第二关-第1972名  第三关-第2489名</t>
  </si>
  <si>
    <t>第一关-第6074名  第二关-第1935名  第三关-第1934名</t>
  </si>
  <si>
    <t>第一关-第5966名  第二关-第1830名  第三关-第2147名</t>
  </si>
  <si>
    <t>第一关-第6143名  第二关-第1289名  第三关-第2516名</t>
  </si>
  <si>
    <t>第一关-第4891名  第二关-第3537名  第三关-第1527名</t>
  </si>
  <si>
    <t>第一关-第5994名  第二关-第1228名  第三关-第2735名</t>
  </si>
  <si>
    <t>第一关-第4150名  第二关-第3730名  第三关-第2079名</t>
  </si>
  <si>
    <t>第一关-第5366名  第二关-第2883名  第三关-第1716名</t>
  </si>
  <si>
    <t>第一关-第5500名  第二关-第3098名  第三关-第1369名</t>
  </si>
  <si>
    <t>第一关-第5549名  第二关-第2801名  第三关-第1618名</t>
  </si>
  <si>
    <t>第一关-第4925名  第二关-第2425名  第三关-第2621名</t>
  </si>
  <si>
    <t>第一关-第5023名  第二关-第2771名  第三关-第2181名</t>
  </si>
  <si>
    <t>第一关-第6032名  第二关-第1818名  第三关-第2136名</t>
  </si>
  <si>
    <t>第一关-第4439名  第二关-第3878名  第三关-第1670名</t>
  </si>
  <si>
    <t>第一关-第4615名  第二关-第3047名  第三关-第2332名</t>
  </si>
  <si>
    <t>第一关-第4604名  第二关-第2442名  第三关-第2949名</t>
  </si>
  <si>
    <t>第一关-第4406名  第二关-第3125名  第三关-第2465名</t>
  </si>
  <si>
    <t>第一关-第6232名  第二关-第2210名  第三关-第1555名</t>
  </si>
  <si>
    <t>第一关-第4184名  第二关-第3113名  第三关-第2703名</t>
  </si>
  <si>
    <t>第一关-第5117名  第二关-第2039名  第三关-第2845名</t>
  </si>
  <si>
    <t>第一关-第3942名  第二关-第3201名  第三关-第2864名</t>
  </si>
  <si>
    <t>第一关-第5971名  第二关-第1130名  第三关-第2906名</t>
  </si>
  <si>
    <t>第一关-第5293名  第二关-第2089名  第三关-第2629名</t>
  </si>
  <si>
    <t>第一关-第5764名  第二关-第1661名  第三关-第2594名</t>
  </si>
  <si>
    <t>第一关-第4990名  第二关-第3809名  第三关-第1234名</t>
  </si>
  <si>
    <t>第一关-第5147名  第二关-第2113名  第三关-第2779名</t>
  </si>
  <si>
    <t>第一关-第5522名  第二关-第3114名  第三关-第1409名</t>
  </si>
  <si>
    <t>第一关-第4793名  第二关-第3611名  第三关-第1652名</t>
  </si>
  <si>
    <t>第一关-第3708名  第二关-第3796名  第三关-第2556名</t>
  </si>
  <si>
    <t>第一关-第5492名  第二关-第3116名  第三关-第1453名</t>
  </si>
  <si>
    <t>第一关-第5199名  第二关-第3102名  第三关-第1774名</t>
  </si>
  <si>
    <t>第一关-第5290名  第二关-第2363名  第三关-第2426名</t>
  </si>
  <si>
    <t>第一关-第4815名  第二关-第3458名  第三关-第1817名</t>
  </si>
  <si>
    <t>第一关-第4610名  第二关-第2649名  第三关-第2843名</t>
  </si>
  <si>
    <t>第一关-第4359名  第二关-第3090名  第三关-第2661名</t>
  </si>
  <si>
    <t>第一关-第4322名  第二关-第3535名  第三关-第2256名</t>
  </si>
  <si>
    <t>第一关-第6186名  第二关-第1288名  第三关-第2640名</t>
  </si>
  <si>
    <t>第一关-第3877名  第二关-第3850名  第三关-第2390名</t>
  </si>
  <si>
    <t>第一关-第5168名  第二关-第2429名  第三关-第2527名</t>
  </si>
  <si>
    <t>第一关-第6169名  第二关-第3133名  第三关-第824名</t>
  </si>
  <si>
    <t>第一关-第4221名  第二关-第3039名  第三关-第2868名</t>
  </si>
  <si>
    <t>第一关-第5583名  第二关-第1799名  第三关-第2760名</t>
  </si>
  <si>
    <t>第一关-第4979名  第二关-第2820名  第三关-第2346名</t>
  </si>
  <si>
    <t>第一关-第6277名  第二关-第2623名  第三关-第1247名</t>
  </si>
  <si>
    <t>第一关-第4636名  第二关-第3778名  第三关-第1746名</t>
  </si>
  <si>
    <t>第一关-第4032名  第二关-第3483名  第三关-第2646名</t>
  </si>
  <si>
    <t>第一关-第3846名  第二关-第3565名  第三关-第2751名</t>
  </si>
  <si>
    <t>第一关-第5105名  第二关-第2812名  第三关-第2246名</t>
  </si>
  <si>
    <t>第一关-第5687名  第二关-第2453名  第三关-第2024名</t>
  </si>
  <si>
    <t>第一关-第4049名  第二关-第3855名  第三关-第2264名</t>
  </si>
  <si>
    <t>第一关-第6205名  第二关-第1587名  第三关-第2378名</t>
  </si>
  <si>
    <t>第一关-第5065名  第二关-第3726名  第三关-第1387名</t>
  </si>
  <si>
    <t>第一关-第5297名  第二关-第2852名  第三关-第2029名</t>
  </si>
  <si>
    <t>第一关-第4892名  第二关-第3511名  第三关-第1777名</t>
  </si>
  <si>
    <t>第一关-第5961名  第二关-第1312名  第三关-第2907名</t>
  </si>
  <si>
    <t>第一关-第5849名  第二关-第1697名  第三关-第2636名</t>
  </si>
  <si>
    <t>第一关-第4606名  第二关-第2928名  第三关-第2656名</t>
  </si>
  <si>
    <t>第一关-第5230名  第二关-第2541名  第三关-第2430名</t>
  </si>
  <si>
    <t>第一关-第6259名  第二关-第3034名  第三关-第910名</t>
  </si>
  <si>
    <t>第一关-第5175名  第二关-第2726名  第三关-第2305名</t>
  </si>
  <si>
    <t>第一关-第4999名  第二关-第2998名  第三关-第2214名</t>
  </si>
  <si>
    <t>第一关-第6030名  第二关-第1606名  第三关-第2575名</t>
  </si>
  <si>
    <t>第一关-第4504名  第二关-第3127名  第三关-第2590名</t>
  </si>
  <si>
    <t>第一关-第4951名  第二关-第2321名  第三关-第2956名</t>
  </si>
  <si>
    <t>第一关-第4799名  第二关-第2719名  第三关-第2719名</t>
  </si>
  <si>
    <t>第一关-第5904名  第二关-第2796名  第三关-第1542名</t>
  </si>
  <si>
    <t>第一关-第6157名  第二关-第1134名  第三关-第2958名</t>
  </si>
  <si>
    <t>第一关-第6265名  第二关-第1294名  第三关-第2696名</t>
  </si>
  <si>
    <t>第一关-第4387名  第二关-第3014名  第三关-第2855名</t>
  </si>
  <si>
    <t>第一关-第5743名  第二关-第3126名  第三关-第1394名</t>
  </si>
  <si>
    <t>第一关-第5983名  第二关-第2199名  第三关-第2084名</t>
  </si>
  <si>
    <t>第一关-第4121名  第二关-第3631名  第三关-第2514名</t>
  </si>
  <si>
    <t>第一关-第5932名  第二关-第1739名  第三关-第2601名</t>
  </si>
  <si>
    <t>第一关-第5753名  第二关-第1812名  第三关-第2718名</t>
  </si>
  <si>
    <t>第一关-第5043名  第二关-第2759名  第三关-第2482名</t>
  </si>
  <si>
    <t>第一关-第4094名  第二关-第3783名  第三关-第2408名</t>
  </si>
  <si>
    <t>第一关-第6078名  第二关-第2703名  第三关-第1506名</t>
  </si>
  <si>
    <t>第一关-第5172名  第二关-第2417名  第三关-第2699名</t>
  </si>
  <si>
    <t>第一关-第3926名  第二关-第3888名  第三关-第2478名</t>
  </si>
  <si>
    <t>第一关-第4174名  第二关-第3825名  第三关-第2314名</t>
  </si>
  <si>
    <t>第一关-第4560名  第二关-第3191名  第三关-第2570名</t>
  </si>
  <si>
    <t>第一关-第6312名  第二关-第1508名  第三关-第2504名</t>
  </si>
  <si>
    <t>第一关-第6094名  第二关-第2886名  第三关-第1345名</t>
  </si>
  <si>
    <t>第一关-第6096名  第二关-第1369名  第三关-第2863名</t>
  </si>
  <si>
    <t>第一关-第5203名  第二关-第3408名  第三关-第1719名</t>
  </si>
  <si>
    <t>第一关-第5053名  第二关-第3787名  第三关-第1493名</t>
  </si>
  <si>
    <t>第一关-第5229名  第二关-第2653名  第三关-第2454名</t>
  </si>
  <si>
    <t>第一关-第3940名  第二关-第3819名  第三关-第2579名</t>
  </si>
  <si>
    <t>第一关-第5741名  第二关-第2272名  第三关-第2342名</t>
  </si>
  <si>
    <t>第一关-第5257名  第二关-第3762名  第三关-第1342名</t>
  </si>
  <si>
    <t>第一关-第6172名  第二关-第1540名  第三关-第2651名</t>
  </si>
  <si>
    <t>第一关-第5984名  第二关-第2634名  第三关-第1748名</t>
  </si>
  <si>
    <t>第一关-第6077名  第二关-第1484名  第三关-第2806名</t>
  </si>
  <si>
    <t>第一关-第5472名  第二关-第2225名  第三关-第2678名</t>
  </si>
  <si>
    <t>第一关-第5873名  第二关-第3085名  第三关-第1420名</t>
  </si>
  <si>
    <t>第一关-第6097名  第二关-第3117名  第三关-第1169名</t>
  </si>
  <si>
    <t>第一关-第4619名  第二关-第3289名  第三关-第2479名</t>
  </si>
  <si>
    <t>第一关-第4984名  第二关-第3203名  第三关-第2216名</t>
  </si>
  <si>
    <t>第一关-第5665名  第二关-第2129名  第三关-第2620名</t>
  </si>
  <si>
    <t>第一关-第4202名  第二关-第3655名  第三关-第2572名</t>
  </si>
  <si>
    <t>第一关-第5040名  第二关-第3443名  第三关-第1948名</t>
  </si>
  <si>
    <t>第一关-第5510名  第二关-第3385名  第三关-第1541名</t>
  </si>
  <si>
    <t>第一关-第4744名  第二关-第3344名  第三关-第2365名</t>
  </si>
  <si>
    <t>第一关-第5890名  第二关-第1781名  第三关-第2784名</t>
  </si>
  <si>
    <t>第一关-第5022名  第二关-第3239名  第三关-第2204名</t>
  </si>
  <si>
    <t>第一关-第5276名  第二关-第3556名  第三关-第1634名</t>
  </si>
  <si>
    <t>第一关-第4377名  第二关-第3437名  第三关-第2655名</t>
  </si>
  <si>
    <t>第一关-第6280名  第二关-第3425名  第三关-第766名</t>
  </si>
  <si>
    <t>第一关-第4627名  第二关-第3735名  第三关-第2115名</t>
  </si>
  <si>
    <t>第一关-第5877名  第二关-第1721名  第三关-第2882名</t>
  </si>
  <si>
    <t>第一关-第5135名  第二关-第2561名  第三关-第2789名</t>
  </si>
  <si>
    <t>第一关-第5145名  第二关-第3378名  第三关-第1981名</t>
  </si>
  <si>
    <t>第一关-第6026名  第二关-第3093名  第三关-第1413名</t>
  </si>
  <si>
    <t>第一关-第4785名  第二关-第2843名  第三关-第2917名</t>
  </si>
  <si>
    <t>第一关-第4823名  第二关-第3242名  第三关-第2493名</t>
  </si>
  <si>
    <t>第一关-第3696名  第二关-第3893名  第三关-第2970名</t>
  </si>
  <si>
    <t>第一关-第5900名  第二关-第2370名  第三关-第2294名</t>
  </si>
  <si>
    <t>第一关-第5316名  第二关-第2372名  第三关-第2876名</t>
  </si>
  <si>
    <t>第一关-第6241名  第二关-第2117名  第三关-第2207名</t>
  </si>
  <si>
    <t>第一关-第4256名  第二关-第3852名  第三关-第2460名</t>
  </si>
  <si>
    <t>第一关-第4727名  第二关-第3653名  第三关-第2195名</t>
  </si>
  <si>
    <t>第一关-第5448名  第二关-第2902名  第三关-第2227名</t>
  </si>
  <si>
    <t>第一关-第4941名  第二关-第3836名  第三关-第1807名</t>
  </si>
  <si>
    <t>第一关-第6086名  第二关-第1848名  第三关-第2663名</t>
  </si>
  <si>
    <t>第一关-第5313名  第二关-第2377名  第三关-第2920名</t>
  </si>
  <si>
    <t>第一关-第6061名  第二关-第2171名  第三关-第2397名</t>
  </si>
  <si>
    <t>第一关-第5991名  第二关-第2491名  第三关-第2154名</t>
  </si>
  <si>
    <t>第一关-第6128名  第二关-第3593名  第三关-第930名</t>
  </si>
  <si>
    <t>第一关-第5379名  第二关-第2976名  第三关-第2299名</t>
  </si>
  <si>
    <t>第一关-第4656名  第二关-第3149名  第三关-第2853名</t>
  </si>
  <si>
    <t>第一关-第5160名  第二关-第3230名  第三关-第2270名</t>
  </si>
  <si>
    <t>第一关-第4783名  第二关-第3168名  第三关-第2713名</t>
  </si>
  <si>
    <t>第一关-第5868名  第二关-第3078名  第三关-第1722名</t>
  </si>
  <si>
    <t>第一关-第5302名  第二关-第2704名  第三关-第2687名</t>
  </si>
  <si>
    <t>第一关-第5369名  第二关-第3070名  第三关-第2255名</t>
  </si>
  <si>
    <t>第一关-第5599名  第二关-第2763名  第三关-第2341名</t>
  </si>
  <si>
    <t>第一关-第5075名  第二关-第3698名  第三关-第1932名</t>
  </si>
  <si>
    <t>第一关-第5728名  第二关-第2594名  第三关-第2385名</t>
  </si>
  <si>
    <t>第一关-第6275名  第二关-第1454名  第三关-第2983名</t>
  </si>
  <si>
    <t>第一关-第5766名  第二关-第2111名  第三关-第2836名</t>
  </si>
  <si>
    <t>第一关-第5794名  第二关-第2165名  第三关-第2755名</t>
  </si>
  <si>
    <t>第一关-第5612名  第二关-第3092名  第三关-第2027名</t>
  </si>
  <si>
    <t>第一关-第4100名  第二关-第3817名  第三关-第2817名</t>
  </si>
  <si>
    <t>第一关-第5494名  第二关-第2523名  第三关-第2729名</t>
  </si>
  <si>
    <t>第一关-第6154名  第二关-第1678名  第三关-第2914名</t>
  </si>
  <si>
    <t>第一关-第5407名  第二关-第3246名  第三关-第2101名</t>
  </si>
  <si>
    <t>第一关-第5972名  第二关-第3539名  第三关-第1244名</t>
  </si>
  <si>
    <t>第一关-第5064名  第二关-第3167名  第三关-第2526名</t>
  </si>
  <si>
    <t>第一关-第5060名  第二关-第3574名  第三关-第2128名</t>
  </si>
  <si>
    <t>第一关-第5026名  第二关-第2817名  第三关-第2924名</t>
  </si>
  <si>
    <t>第一关-第5952名  第二关-第2927名  第三关-第1922名</t>
  </si>
  <si>
    <t>第一关-第5846名  第二关-第2633名  第三关-第2347名</t>
  </si>
  <si>
    <t>第一关-第5837名  第二关-第2622名  第三关-第2374名</t>
  </si>
  <si>
    <t>第一关-第4834名  第二关-第3036名  第三关-第2966名</t>
  </si>
  <si>
    <t>第一关-第5439名  第二关-第3107名  第三关-第2291名</t>
  </si>
  <si>
    <t>第一关-第5533名  第二关-第2381名  第三关-第2931名</t>
  </si>
  <si>
    <t>第一关-第5519名  第二关-第3561名  第三关-第1766名</t>
  </si>
  <si>
    <t>第一关-第6196名  第二关-第2322名  第三关-第2329名</t>
  </si>
  <si>
    <t>第一关-第5720名  第二关-第2559名  第三关-第2568名</t>
  </si>
  <si>
    <t>第一关-第6006名  第二关-第2969名  第三关-第1874名</t>
  </si>
  <si>
    <t>第一关-第4476名  第二关-第3789名  第三关-第2593名</t>
  </si>
  <si>
    <t>第一关-第5942名  第二关-第2702名  第三关-第2229名</t>
  </si>
  <si>
    <t>第一关-第5071名  第二关-第2929名  第三关-第2875名</t>
  </si>
  <si>
    <t>第一关-第5462名  第二关-第2464名  第三关-第2962名</t>
  </si>
  <si>
    <t>第一关-第4781名  第二关-第3174名  第三关-第2936名</t>
  </si>
  <si>
    <t>第一关-第5453名  第二关-第3714名  第三关-第1726名</t>
  </si>
  <si>
    <t>第一关-第5231名  第二关-第3348名  第三关-第2364名</t>
  </si>
  <si>
    <t>第一关-第4858名  第二关-第3314名  第三关-第2771名</t>
  </si>
  <si>
    <t>第一关-第4865名  第二关-第3429名  第三关-第2683名</t>
  </si>
  <si>
    <t>第一关-第4708名  第二关-第3362名  第三关-第2915名</t>
  </si>
  <si>
    <t>第一关-第5076名  第二关-第3421名  第三关-第2492名</t>
  </si>
  <si>
    <t>第一关-第6290名  第二关-第1760名  第三关-第2940名</t>
  </si>
  <si>
    <t>第一关-第4678名  第二关-第3670名  第三关-第2649名</t>
  </si>
  <si>
    <t>第一关-第4831名  第二关-第3500名  第三关-第2666名</t>
  </si>
  <si>
    <t>第一关-第4894名  第二关-第3771名  第三关-第2335名</t>
  </si>
  <si>
    <t>第一关-第4687名  第二关-第3708名  第三关-第2605名</t>
  </si>
  <si>
    <t>第一关-第4415名  第二关-第3610名  第三关-第2982名</t>
  </si>
  <si>
    <t>第一关-第5521名  第二关-第2979名  第三关-第2510名</t>
  </si>
  <si>
    <t>第一关-第5866名  第二关-第2384名  第三关-第2785名</t>
  </si>
  <si>
    <t>第一关-第4901名  第二关-第3703名  第三关-第2432名</t>
  </si>
  <si>
    <t>第一关-第5777名  第二关-第3223名  第三关-第2045名</t>
  </si>
  <si>
    <t>第一关-第5114名  第二关-第3146名  第三关-第2803名</t>
  </si>
  <si>
    <t>第一关-第5100名  第二关-第3045名  第三关-第2919名</t>
  </si>
  <si>
    <t>第一关-第5486名  第二关-第3330名  第三关-第2280名</t>
  </si>
  <si>
    <t>第一关-第6043名  第二关-第2862名  第三关-第2233名</t>
  </si>
  <si>
    <t>第一关-第5509名  第二关-第3321名  第三关-第2330名</t>
  </si>
  <si>
    <t>第一关-第5563名  第二关-第2835名  第三关-第2798名</t>
  </si>
  <si>
    <t>第一关-第6087名  第二关-第3743名  第三关-第1367名</t>
  </si>
  <si>
    <t>第一关-第5120名  第二关-第3712名  第三关-第2372名</t>
  </si>
  <si>
    <t>第一关-第5190名  第二关-第3615名  第三关-第2435名</t>
  </si>
  <si>
    <t>第一关-第5161名  第二关-第3838名  第三关-第2245名</t>
  </si>
  <si>
    <t>第一关-第6016名  第二关-第2486名  第三关-第2761名</t>
  </si>
  <si>
    <t>第一关-第5988名  第二关-第2364名  第三关-第2911名</t>
  </si>
  <si>
    <t>第一关-第6204名  第二关-第2456名  第三关-第2623名</t>
  </si>
  <si>
    <t>第一关-第5600名  第二关-第3055名  第三关-第2652名</t>
  </si>
  <si>
    <t>第一关-第4871名  第二关-第3866名  第三关-第2588名</t>
  </si>
  <si>
    <t>第一关-第6262名  第二关-第2562名  第三关-第2506名</t>
  </si>
  <si>
    <t>第一关-第5464名  第二关-第3560名  第三关-第2309名</t>
  </si>
  <si>
    <t>第一关-第5797名  第二关-第3135名  第三关-第2402名</t>
  </si>
  <si>
    <t>第一关-第6195名  第二关-第2936名  第三关-第2247名</t>
  </si>
  <si>
    <t>第一关-第5543名  第二关-第3383名  第三关-第2456名</t>
  </si>
  <si>
    <t>第一关-第5442名  第二关-第3087名  第三关-第2870名</t>
  </si>
  <si>
    <t>第一关-第5651名  第二关-第3793名  第三关-第1992名</t>
  </si>
  <si>
    <t>第一关-第5473名  第二关-第3664名  第三关-第2311名</t>
  </si>
  <si>
    <t>第一关-第5973名  第二关-第3541名  第三关-第1938名</t>
  </si>
  <si>
    <t>第一关-第6110名  第二关-第2398名  第三关-第2965名</t>
  </si>
  <si>
    <t>第一关-第5697名  第二关-第3136名  第三关-第2643名</t>
  </si>
  <si>
    <t>第一关-第5713名  第二关-第3265名  第三关-第2539名</t>
  </si>
  <si>
    <t>第一关-第6228名  第二关-第3227名  第三关-第2080名</t>
  </si>
  <si>
    <t>第一关-第5718名  第二关-第3519名  第三关-第2321名</t>
  </si>
  <si>
    <t>第一关-第5853名  第二关-第3157名  第三关-第2549名</t>
  </si>
  <si>
    <t>第一关-第5401名  第二关-第3477名  第三关-第2701名</t>
  </si>
  <si>
    <t>第一关-第5126名  第二关-第3502名  第三关-第2960名</t>
  </si>
  <si>
    <t>第一关-第5857名  第二关-第3228名  第三关-第2505名</t>
  </si>
  <si>
    <t>第一关-第6171名  第二关-第2733名  第三关-第2690名</t>
  </si>
  <si>
    <t>第一关-第5465名  第二关-第3728名  第三关-第2405名</t>
  </si>
  <si>
    <t>第一关-第5834名  第二关-第3056名  第三关-第2708名</t>
  </si>
  <si>
    <t>第一关-第6018名  第二关-第3367名  第三关-第2218名</t>
  </si>
  <si>
    <t>第一关-第5466名  第二关-第3454名  第三关-第2686名</t>
  </si>
  <si>
    <t>第一关-第5365名  第二关-第3417名  第三关-第2848名</t>
  </si>
  <si>
    <t>第一关-第5915名  第二关-第3884名  第三关-第1849名</t>
  </si>
  <si>
    <t>第一关-第5384名  第二关-第3304名  第三关-第2977名</t>
  </si>
  <si>
    <t>第一关-第5382名  第二关-第3368名  第三关-第2922名</t>
  </si>
  <si>
    <t>第一关-第5002名  第二关-第3799名  第三关-第2877名</t>
  </si>
  <si>
    <t>第一关-第6107名  第二关-第3681名  第三关-第1892名</t>
  </si>
  <si>
    <t>第一关-第6181名  第二关-第3050名  第三关-第2451名</t>
  </si>
  <si>
    <t>第一关-第5127名  第二关-第3831名  第三关-第2749名</t>
  </si>
  <si>
    <t>第一关-第5738名  第二关-第3224名  第三关-第2757名</t>
  </si>
  <si>
    <t>第一关-第6173名  第二关-第2730名  第三关-第2820名</t>
  </si>
  <si>
    <t>第一关-第5348名  第二关-第3770名  第三关-第2625名</t>
  </si>
  <si>
    <t>第一关-第5553名  第二关-第3390名  第三关-第2804名</t>
  </si>
  <si>
    <t>第一关-第5899名  第二关-第3346名  第三关-第2540名</t>
  </si>
  <si>
    <t>第一关-第6008名  第二关-第3595名  第三关-第2209名</t>
  </si>
  <si>
    <t>第一关-第6288名  第二关-第2602名  第三关-第2927名</t>
  </si>
  <si>
    <t>第一关-第5579名  第二关-第3577名  第三关-第2674名</t>
  </si>
  <si>
    <t>第一关-第5959名  第二关-第3215名  第三关-第2662名</t>
  </si>
  <si>
    <t>第一关-第6021名  第二关-第3468名  第三关-第2352名</t>
  </si>
  <si>
    <t>第一关-第6194名  第二关-第2864名  第三关-第2787名</t>
  </si>
  <si>
    <t>第一关-第6158名  第二关-第3326名  第三关-第2386名</t>
  </si>
  <si>
    <t>第一关-第5987名  第二关-第3178名  第三关-第2764名</t>
  </si>
  <si>
    <t>第一关-第5266名  第二关-第3742名  第三关-第2943名</t>
  </si>
  <si>
    <t>第一关-第6227名  第二关-第3254名  第三关-第2530名</t>
  </si>
  <si>
    <t>第一关-第5288名  第二关-第3794名  第三关-第2942名</t>
  </si>
  <si>
    <t>第一关-第6029名  第二关-第3243名  第三关-第2753名</t>
  </si>
  <si>
    <t>第一关-第5529名  第二关-第3661名  第三关-第2844名</t>
  </si>
  <si>
    <t>第一关-第5385名  第二关-第3705名  第三关-第2948名</t>
  </si>
  <si>
    <t>第一关-第5491名  第二关-第3673名  第三关-第2939名</t>
  </si>
  <si>
    <t>第一关-第5892名  第二关-第3439名  第三关-第2792名</t>
  </si>
  <si>
    <t>第一关-第5841名  第二关-第3460名  第三关-第2825名</t>
  </si>
  <si>
    <t>第一关-第6291名  第二关-第3484名  第三关-第2363名</t>
  </si>
  <si>
    <t>第一关-第6011名  第二关-第3301名  第三关-第2839名</t>
  </si>
  <si>
    <t>第一关-第5666名  第二关-第3668名  第三关-第2835名</t>
  </si>
  <si>
    <t>第一关-第5929名  第二关-第3333名  第三关-第2959名</t>
  </si>
  <si>
    <t>第一关-第6218名  第二关-第3173名  第三关-第2880名</t>
  </si>
  <si>
    <t>第一关-第6152名  第二关-第3309名  第三关-第2829名</t>
  </si>
  <si>
    <t>第一关-第6182名  第二关-第3859名  第三关-第2285名</t>
  </si>
  <si>
    <t>第一关-第5882名  第二关-第3594名  第三关-第2852名</t>
  </si>
  <si>
    <t>第一关-第6203名  第二关-第3804名  第三关-第2393名</t>
  </si>
  <si>
    <t>第一关-第5902名  第二关-第3801名  第三关-第2723名</t>
  </si>
  <si>
    <t>第一关-第5808名  第二关-第3845名  第三关-第2776名</t>
  </si>
  <si>
    <t>第一关-第5977名  第二关-第3557名  第三关-第2930名</t>
  </si>
  <si>
    <t>三关综合名次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</si>
</sst>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9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7.421875" style="0" customWidth="1"/>
    <col min="2" max="2" width="25.421875" style="1" customWidth="1"/>
    <col min="4" max="4" width="16.8515625" style="0" customWidth="1"/>
    <col min="6" max="6" width="47.28125" style="0" customWidth="1"/>
    <col min="7" max="7" width="7.8515625" style="1" customWidth="1"/>
  </cols>
  <sheetData>
    <row r="1" spans="1:7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7331</v>
      </c>
    </row>
    <row r="2" spans="1:7" ht="13.5">
      <c r="A2" t="str">
        <f>"001656"</f>
        <v>001656</v>
      </c>
      <c r="B2" s="1" t="s">
        <v>6</v>
      </c>
      <c r="C2" t="s">
        <v>7</v>
      </c>
      <c r="D2" t="s">
        <v>8</v>
      </c>
      <c r="E2" t="s">
        <v>9</v>
      </c>
      <c r="F2" t="s">
        <v>4423</v>
      </c>
      <c r="G2" s="1">
        <v>1</v>
      </c>
    </row>
    <row r="3" spans="1:7" ht="13.5">
      <c r="A3" t="str">
        <f>"000248"</f>
        <v>000248</v>
      </c>
      <c r="B3" s="1" t="s">
        <v>10</v>
      </c>
      <c r="C3" t="s">
        <v>11</v>
      </c>
      <c r="D3" t="s">
        <v>12</v>
      </c>
      <c r="E3" t="s">
        <v>13</v>
      </c>
      <c r="F3" t="s">
        <v>4424</v>
      </c>
      <c r="G3" s="1">
        <v>2</v>
      </c>
    </row>
    <row r="4" spans="1:7" ht="13.5">
      <c r="A4" t="str">
        <f>"001169"</f>
        <v>001169</v>
      </c>
      <c r="B4" s="1" t="s">
        <v>14</v>
      </c>
      <c r="C4" t="s">
        <v>15</v>
      </c>
      <c r="D4" t="s">
        <v>16</v>
      </c>
      <c r="E4" t="s">
        <v>13</v>
      </c>
      <c r="F4" t="s">
        <v>4425</v>
      </c>
      <c r="G4" s="1">
        <v>3</v>
      </c>
    </row>
    <row r="5" spans="1:7" ht="13.5">
      <c r="A5" t="str">
        <f>"006529"</f>
        <v>006529</v>
      </c>
      <c r="B5" s="1" t="s">
        <v>17</v>
      </c>
      <c r="C5" t="s">
        <v>18</v>
      </c>
      <c r="D5" t="s">
        <v>19</v>
      </c>
      <c r="E5" t="s">
        <v>9</v>
      </c>
      <c r="F5" t="s">
        <v>4426</v>
      </c>
      <c r="G5" s="1">
        <v>4</v>
      </c>
    </row>
    <row r="6" spans="1:7" ht="13.5">
      <c r="A6" t="str">
        <f>"000898"</f>
        <v>000898</v>
      </c>
      <c r="B6" s="1" t="s">
        <v>20</v>
      </c>
      <c r="C6" t="s">
        <v>21</v>
      </c>
      <c r="D6" t="s">
        <v>22</v>
      </c>
      <c r="E6" t="s">
        <v>9</v>
      </c>
      <c r="F6" t="s">
        <v>4427</v>
      </c>
      <c r="G6" s="1">
        <v>5</v>
      </c>
    </row>
    <row r="7" spans="1:7" ht="13.5">
      <c r="A7" t="str">
        <f>"007728"</f>
        <v>007728</v>
      </c>
      <c r="B7" s="1" t="s">
        <v>23</v>
      </c>
      <c r="C7" t="s">
        <v>24</v>
      </c>
      <c r="D7" t="s">
        <v>25</v>
      </c>
      <c r="E7" t="s">
        <v>4422</v>
      </c>
      <c r="F7" t="s">
        <v>4428</v>
      </c>
      <c r="G7" s="1">
        <v>6</v>
      </c>
    </row>
    <row r="8" spans="1:7" ht="13.5">
      <c r="A8" t="str">
        <f>"000761"</f>
        <v>000761</v>
      </c>
      <c r="B8" s="1" t="s">
        <v>26</v>
      </c>
      <c r="C8" t="s">
        <v>27</v>
      </c>
      <c r="D8" t="s">
        <v>28</v>
      </c>
      <c r="E8" t="s">
        <v>9</v>
      </c>
      <c r="F8" t="s">
        <v>4429</v>
      </c>
      <c r="G8" s="1">
        <v>7</v>
      </c>
    </row>
    <row r="9" spans="1:7" ht="13.5">
      <c r="A9" t="str">
        <f>"005811"</f>
        <v>005811</v>
      </c>
      <c r="B9" s="1" t="s">
        <v>29</v>
      </c>
      <c r="C9" t="s">
        <v>30</v>
      </c>
      <c r="D9" t="s">
        <v>31</v>
      </c>
      <c r="E9" t="s">
        <v>32</v>
      </c>
      <c r="F9" t="s">
        <v>4430</v>
      </c>
      <c r="G9" s="1">
        <v>8</v>
      </c>
    </row>
    <row r="10" spans="1:7" ht="13.5">
      <c r="A10" t="str">
        <f>"003566"</f>
        <v>003566</v>
      </c>
      <c r="B10" s="1" t="s">
        <v>33</v>
      </c>
      <c r="C10" t="s">
        <v>34</v>
      </c>
      <c r="D10" t="s">
        <v>35</v>
      </c>
      <c r="E10" t="s">
        <v>36</v>
      </c>
      <c r="F10" t="s">
        <v>4431</v>
      </c>
      <c r="G10" s="1">
        <v>9</v>
      </c>
    </row>
    <row r="11" spans="1:7" ht="13.5">
      <c r="A11" t="str">
        <f>"002366"</f>
        <v>002366</v>
      </c>
      <c r="B11" s="1" t="s">
        <v>37</v>
      </c>
      <c r="C11" t="s">
        <v>38</v>
      </c>
      <c r="D11" t="s">
        <v>39</v>
      </c>
      <c r="E11" t="s">
        <v>32</v>
      </c>
      <c r="F11" t="s">
        <v>4432</v>
      </c>
      <c r="G11" s="1">
        <v>10</v>
      </c>
    </row>
    <row r="12" spans="1:7" ht="13.5">
      <c r="A12" t="str">
        <f>"007558"</f>
        <v>007558</v>
      </c>
      <c r="B12" s="1" t="s">
        <v>40</v>
      </c>
      <c r="C12" t="s">
        <v>41</v>
      </c>
      <c r="D12" t="s">
        <v>42</v>
      </c>
      <c r="E12" t="s">
        <v>9</v>
      </c>
      <c r="F12" t="s">
        <v>4433</v>
      </c>
      <c r="G12" s="1">
        <v>11</v>
      </c>
    </row>
    <row r="13" spans="1:7" ht="13.5">
      <c r="A13" t="str">
        <f>"000051"</f>
        <v>000051</v>
      </c>
      <c r="B13" s="1" t="s">
        <v>43</v>
      </c>
      <c r="C13" t="s">
        <v>44</v>
      </c>
      <c r="D13" t="s">
        <v>45</v>
      </c>
      <c r="E13" t="s">
        <v>9</v>
      </c>
      <c r="F13" t="s">
        <v>4434</v>
      </c>
      <c r="G13" s="1">
        <v>12</v>
      </c>
    </row>
    <row r="14" spans="1:7" ht="13.5">
      <c r="A14" t="str">
        <f>"000681"</f>
        <v>000681</v>
      </c>
      <c r="B14" s="1" t="s">
        <v>46</v>
      </c>
      <c r="C14" t="s">
        <v>47</v>
      </c>
      <c r="D14" t="s">
        <v>48</v>
      </c>
      <c r="E14" t="s">
        <v>9</v>
      </c>
      <c r="F14" t="s">
        <v>4435</v>
      </c>
      <c r="G14" s="1">
        <v>13</v>
      </c>
    </row>
    <row r="15" spans="1:7" ht="13.5">
      <c r="A15" t="str">
        <f>"000858"</f>
        <v>000858</v>
      </c>
      <c r="B15" s="1" t="s">
        <v>49</v>
      </c>
      <c r="C15" t="s">
        <v>50</v>
      </c>
      <c r="D15" t="s">
        <v>51</v>
      </c>
      <c r="E15" t="s">
        <v>52</v>
      </c>
      <c r="F15" t="s">
        <v>4436</v>
      </c>
      <c r="G15" s="1">
        <v>14</v>
      </c>
    </row>
    <row r="16" spans="1:7" ht="13.5">
      <c r="A16" t="str">
        <f>"001329"</f>
        <v>001329</v>
      </c>
      <c r="B16" s="1" t="s">
        <v>53</v>
      </c>
      <c r="C16" t="s">
        <v>54</v>
      </c>
      <c r="D16" t="s">
        <v>55</v>
      </c>
      <c r="E16" t="s">
        <v>9</v>
      </c>
      <c r="F16" t="s">
        <v>4437</v>
      </c>
      <c r="G16" s="1">
        <v>15</v>
      </c>
    </row>
    <row r="17" spans="1:7" ht="13.5">
      <c r="A17" t="str">
        <f>"009779"</f>
        <v>009779</v>
      </c>
      <c r="B17" s="1" t="s">
        <v>56</v>
      </c>
      <c r="C17" t="s">
        <v>57</v>
      </c>
      <c r="D17" t="s">
        <v>58</v>
      </c>
      <c r="E17" t="s">
        <v>9</v>
      </c>
      <c r="F17" t="s">
        <v>4438</v>
      </c>
      <c r="G17" s="1">
        <v>16</v>
      </c>
    </row>
    <row r="18" spans="1:7" ht="13.5">
      <c r="A18" t="str">
        <f>"009317"</f>
        <v>009317</v>
      </c>
      <c r="B18" s="1" t="s">
        <v>59</v>
      </c>
      <c r="C18" t="s">
        <v>60</v>
      </c>
      <c r="D18" t="s">
        <v>61</v>
      </c>
      <c r="E18" t="s">
        <v>32</v>
      </c>
      <c r="F18" t="s">
        <v>4439</v>
      </c>
      <c r="G18" s="1">
        <v>17</v>
      </c>
    </row>
    <row r="19" spans="1:7" ht="13.5">
      <c r="A19" t="str">
        <f>"002586"</f>
        <v>002586</v>
      </c>
      <c r="B19" s="1" t="s">
        <v>62</v>
      </c>
      <c r="C19" t="s">
        <v>50</v>
      </c>
      <c r="D19" t="s">
        <v>63</v>
      </c>
      <c r="E19" t="s">
        <v>9</v>
      </c>
      <c r="F19" t="s">
        <v>4440</v>
      </c>
      <c r="G19" s="1">
        <v>18</v>
      </c>
    </row>
    <row r="20" spans="1:7" ht="13.5">
      <c r="A20" t="str">
        <f>"009678"</f>
        <v>009678</v>
      </c>
      <c r="B20" s="1" t="s">
        <v>64</v>
      </c>
      <c r="C20" t="s">
        <v>65</v>
      </c>
      <c r="D20" t="s">
        <v>66</v>
      </c>
      <c r="E20" t="s">
        <v>32</v>
      </c>
      <c r="F20" t="s">
        <v>4441</v>
      </c>
      <c r="G20" s="1">
        <v>19</v>
      </c>
    </row>
    <row r="21" spans="1:7" ht="13.5">
      <c r="A21" t="str">
        <f>"000110"</f>
        <v>000110</v>
      </c>
      <c r="B21" s="1" t="s">
        <v>67</v>
      </c>
      <c r="C21" t="s">
        <v>68</v>
      </c>
      <c r="D21" t="s">
        <v>69</v>
      </c>
      <c r="E21" t="s">
        <v>9</v>
      </c>
      <c r="F21" t="s">
        <v>4442</v>
      </c>
      <c r="G21" s="1">
        <v>20</v>
      </c>
    </row>
    <row r="22" spans="1:7" ht="13.5">
      <c r="A22" t="str">
        <f>"009678"</f>
        <v>009678</v>
      </c>
      <c r="B22" s="1" t="s">
        <v>64</v>
      </c>
      <c r="C22" t="s">
        <v>65</v>
      </c>
      <c r="D22" t="s">
        <v>70</v>
      </c>
      <c r="E22" t="s">
        <v>9</v>
      </c>
      <c r="F22" t="s">
        <v>4443</v>
      </c>
      <c r="G22" s="1">
        <v>21</v>
      </c>
    </row>
    <row r="23" spans="1:7" ht="13.5">
      <c r="A23" t="str">
        <f>"000802"</f>
        <v>000802</v>
      </c>
      <c r="B23" s="1" t="s">
        <v>71</v>
      </c>
      <c r="C23" t="s">
        <v>72</v>
      </c>
      <c r="D23" t="s">
        <v>73</v>
      </c>
      <c r="E23" t="s">
        <v>32</v>
      </c>
      <c r="F23" t="s">
        <v>4444</v>
      </c>
      <c r="G23" s="1">
        <v>22</v>
      </c>
    </row>
    <row r="24" spans="1:7" ht="13.5">
      <c r="A24" t="str">
        <f>"000019"</f>
        <v>000019</v>
      </c>
      <c r="B24" s="1" t="s">
        <v>74</v>
      </c>
      <c r="C24" t="s">
        <v>72</v>
      </c>
      <c r="D24" t="s">
        <v>75</v>
      </c>
      <c r="E24" t="s">
        <v>32</v>
      </c>
      <c r="F24" t="s">
        <v>4445</v>
      </c>
      <c r="G24" s="1">
        <v>23</v>
      </c>
    </row>
    <row r="25" spans="1:7" ht="13.5">
      <c r="A25" t="str">
        <f>"009787"</f>
        <v>009787</v>
      </c>
      <c r="B25" s="1" t="s">
        <v>76</v>
      </c>
      <c r="C25" t="s">
        <v>77</v>
      </c>
      <c r="D25" t="s">
        <v>78</v>
      </c>
      <c r="E25" t="s">
        <v>13</v>
      </c>
      <c r="F25" t="s">
        <v>4446</v>
      </c>
      <c r="G25" s="1">
        <v>24</v>
      </c>
    </row>
    <row r="26" spans="1:7" ht="13.5">
      <c r="A26" t="str">
        <f>"000853"</f>
        <v>000853</v>
      </c>
      <c r="B26" s="1" t="s">
        <v>79</v>
      </c>
      <c r="C26" t="s">
        <v>27</v>
      </c>
      <c r="D26" t="s">
        <v>80</v>
      </c>
      <c r="E26" t="s">
        <v>32</v>
      </c>
      <c r="F26" t="s">
        <v>4447</v>
      </c>
      <c r="G26" s="1">
        <v>25</v>
      </c>
    </row>
    <row r="27" spans="1:7" ht="13.5">
      <c r="A27" t="str">
        <f>"000599"</f>
        <v>000599</v>
      </c>
      <c r="B27" s="1" t="s">
        <v>81</v>
      </c>
      <c r="C27" t="s">
        <v>82</v>
      </c>
      <c r="D27" t="s">
        <v>83</v>
      </c>
      <c r="E27" t="s">
        <v>32</v>
      </c>
      <c r="F27" t="s">
        <v>4448</v>
      </c>
      <c r="G27" s="1">
        <v>26</v>
      </c>
    </row>
    <row r="28" spans="1:7" ht="13.5">
      <c r="A28" t="str">
        <f>"000779"</f>
        <v>000779</v>
      </c>
      <c r="B28" s="1" t="s">
        <v>84</v>
      </c>
      <c r="C28" t="s">
        <v>85</v>
      </c>
      <c r="D28" t="s">
        <v>86</v>
      </c>
      <c r="E28" t="s">
        <v>32</v>
      </c>
      <c r="F28" t="s">
        <v>4449</v>
      </c>
      <c r="G28" s="1">
        <v>27</v>
      </c>
    </row>
    <row r="29" spans="1:7" ht="13.5">
      <c r="A29" t="str">
        <f>"000138"</f>
        <v>000138</v>
      </c>
      <c r="B29" s="1" t="s">
        <v>87</v>
      </c>
      <c r="C29" t="s">
        <v>88</v>
      </c>
      <c r="D29" t="s">
        <v>89</v>
      </c>
      <c r="E29" t="s">
        <v>90</v>
      </c>
      <c r="F29" t="s">
        <v>4450</v>
      </c>
      <c r="G29" s="1">
        <v>28</v>
      </c>
    </row>
    <row r="30" spans="1:7" ht="13.5">
      <c r="A30" t="str">
        <f>"000780"</f>
        <v>000780</v>
      </c>
      <c r="B30" s="1" t="s">
        <v>91</v>
      </c>
      <c r="C30" t="s">
        <v>92</v>
      </c>
      <c r="D30" t="s">
        <v>93</v>
      </c>
      <c r="E30" t="s">
        <v>32</v>
      </c>
      <c r="F30" t="s">
        <v>4451</v>
      </c>
      <c r="G30" s="1">
        <v>29</v>
      </c>
    </row>
    <row r="31" spans="1:7" ht="13.5">
      <c r="A31" t="str">
        <f>"010855"</f>
        <v>010855</v>
      </c>
      <c r="B31" s="1" t="s">
        <v>94</v>
      </c>
      <c r="C31" t="s">
        <v>95</v>
      </c>
      <c r="D31" t="s">
        <v>96</v>
      </c>
      <c r="E31" t="s">
        <v>32</v>
      </c>
      <c r="F31" t="s">
        <v>4452</v>
      </c>
      <c r="G31" s="1">
        <v>30</v>
      </c>
    </row>
    <row r="32" spans="1:7" ht="13.5">
      <c r="A32" t="str">
        <f>"003682"</f>
        <v>003682</v>
      </c>
      <c r="B32" s="1" t="s">
        <v>97</v>
      </c>
      <c r="C32" t="s">
        <v>98</v>
      </c>
      <c r="D32" t="s">
        <v>99</v>
      </c>
      <c r="E32" t="s">
        <v>9</v>
      </c>
      <c r="F32" t="s">
        <v>4453</v>
      </c>
      <c r="G32" s="1">
        <v>31</v>
      </c>
    </row>
    <row r="33" spans="1:7" ht="13.5">
      <c r="A33" t="str">
        <f>"115865"</f>
        <v>115865</v>
      </c>
      <c r="B33" s="1" t="s">
        <v>100</v>
      </c>
      <c r="C33" t="s">
        <v>101</v>
      </c>
      <c r="D33" t="s">
        <v>102</v>
      </c>
      <c r="E33" t="s">
        <v>9</v>
      </c>
      <c r="F33" t="s">
        <v>4454</v>
      </c>
      <c r="G33" s="1">
        <v>32</v>
      </c>
    </row>
    <row r="34" spans="1:7" ht="13.5">
      <c r="A34" t="str">
        <f>"000802"</f>
        <v>000802</v>
      </c>
      <c r="B34" s="1" t="s">
        <v>71</v>
      </c>
      <c r="C34" t="s">
        <v>72</v>
      </c>
      <c r="D34" t="s">
        <v>103</v>
      </c>
      <c r="E34" t="s">
        <v>9</v>
      </c>
      <c r="F34" t="s">
        <v>4455</v>
      </c>
      <c r="G34" s="1">
        <v>33</v>
      </c>
    </row>
    <row r="35" spans="1:7" ht="13.5">
      <c r="A35" t="str">
        <f>"688899"</f>
        <v>688899</v>
      </c>
      <c r="B35" s="1" t="s">
        <v>104</v>
      </c>
      <c r="C35" t="s">
        <v>77</v>
      </c>
      <c r="D35" t="s">
        <v>105</v>
      </c>
      <c r="E35" t="s">
        <v>52</v>
      </c>
      <c r="F35" t="s">
        <v>4456</v>
      </c>
      <c r="G35" s="1">
        <v>34</v>
      </c>
    </row>
    <row r="36" spans="1:7" ht="13.5">
      <c r="A36" t="str">
        <f>"000830"</f>
        <v>000830</v>
      </c>
      <c r="B36" s="1" t="s">
        <v>106</v>
      </c>
      <c r="C36" t="s">
        <v>107</v>
      </c>
      <c r="D36" t="s">
        <v>108</v>
      </c>
      <c r="E36" t="s">
        <v>9</v>
      </c>
      <c r="F36" t="s">
        <v>4457</v>
      </c>
      <c r="G36" s="1">
        <v>35</v>
      </c>
    </row>
    <row r="37" spans="1:7" ht="13.5">
      <c r="A37" t="str">
        <f>"009077"</f>
        <v>009077</v>
      </c>
      <c r="B37" s="1" t="s">
        <v>109</v>
      </c>
      <c r="C37" t="s">
        <v>21</v>
      </c>
      <c r="D37" t="s">
        <v>110</v>
      </c>
      <c r="E37" t="s">
        <v>32</v>
      </c>
      <c r="F37" t="s">
        <v>4458</v>
      </c>
      <c r="G37" s="1">
        <v>36</v>
      </c>
    </row>
    <row r="38" spans="1:7" ht="13.5">
      <c r="A38" t="str">
        <f>"003977"</f>
        <v>003977</v>
      </c>
      <c r="B38" s="1" t="s">
        <v>111</v>
      </c>
      <c r="C38" t="s">
        <v>112</v>
      </c>
      <c r="D38" t="s">
        <v>113</v>
      </c>
      <c r="E38" t="s">
        <v>90</v>
      </c>
      <c r="F38" t="s">
        <v>4459</v>
      </c>
      <c r="G38" s="1">
        <v>37</v>
      </c>
    </row>
    <row r="39" spans="1:7" ht="13.5">
      <c r="A39" t="str">
        <f>"588826"</f>
        <v>588826</v>
      </c>
      <c r="B39" s="1" t="s">
        <v>114</v>
      </c>
      <c r="C39" t="s">
        <v>50</v>
      </c>
      <c r="D39" t="s">
        <v>115</v>
      </c>
      <c r="E39" t="s">
        <v>9</v>
      </c>
      <c r="F39" t="s">
        <v>4460</v>
      </c>
      <c r="G39" s="1">
        <v>38</v>
      </c>
    </row>
    <row r="40" spans="1:7" ht="13.5">
      <c r="A40" t="str">
        <f>"122737"</f>
        <v>122737</v>
      </c>
      <c r="B40" s="1" t="s">
        <v>116</v>
      </c>
      <c r="C40" t="s">
        <v>117</v>
      </c>
      <c r="D40" t="s">
        <v>118</v>
      </c>
      <c r="E40" t="s">
        <v>32</v>
      </c>
      <c r="F40" t="s">
        <v>4461</v>
      </c>
      <c r="G40" s="1">
        <v>39</v>
      </c>
    </row>
    <row r="41" spans="1:7" ht="13.5">
      <c r="A41" t="str">
        <f>"006468"</f>
        <v>006468</v>
      </c>
      <c r="B41" s="1" t="s">
        <v>119</v>
      </c>
      <c r="C41" t="s">
        <v>120</v>
      </c>
      <c r="D41" t="s">
        <v>121</v>
      </c>
      <c r="E41" t="s">
        <v>13</v>
      </c>
      <c r="F41" t="s">
        <v>4462</v>
      </c>
      <c r="G41" s="1">
        <v>40</v>
      </c>
    </row>
    <row r="42" spans="1:7" ht="13.5">
      <c r="A42" t="str">
        <f>"002298"</f>
        <v>002298</v>
      </c>
      <c r="B42" s="1" t="s">
        <v>122</v>
      </c>
      <c r="C42" t="s">
        <v>123</v>
      </c>
      <c r="D42" t="s">
        <v>124</v>
      </c>
      <c r="E42" t="s">
        <v>9</v>
      </c>
      <c r="F42" t="s">
        <v>4463</v>
      </c>
      <c r="G42" s="1">
        <v>41</v>
      </c>
    </row>
    <row r="43" spans="1:7" ht="13.5">
      <c r="A43" t="str">
        <f>"003067"</f>
        <v>003067</v>
      </c>
      <c r="B43" s="1" t="s">
        <v>125</v>
      </c>
      <c r="C43" t="s">
        <v>126</v>
      </c>
      <c r="D43" t="s">
        <v>127</v>
      </c>
      <c r="E43" t="s">
        <v>32</v>
      </c>
      <c r="F43" t="s">
        <v>4464</v>
      </c>
      <c r="G43" s="1">
        <v>42</v>
      </c>
    </row>
    <row r="44" spans="1:7" ht="13.5">
      <c r="A44" t="str">
        <f>"003138"</f>
        <v>003138</v>
      </c>
      <c r="B44" s="1" t="s">
        <v>128</v>
      </c>
      <c r="C44" t="s">
        <v>129</v>
      </c>
      <c r="D44" t="s">
        <v>130</v>
      </c>
      <c r="E44" t="s">
        <v>9</v>
      </c>
      <c r="F44" t="s">
        <v>4465</v>
      </c>
      <c r="G44" s="1">
        <v>43</v>
      </c>
    </row>
    <row r="45" spans="1:7" ht="13.5">
      <c r="A45" t="str">
        <f>"005789"</f>
        <v>005789</v>
      </c>
      <c r="B45" s="1" t="s">
        <v>131</v>
      </c>
      <c r="C45" t="s">
        <v>132</v>
      </c>
      <c r="D45" t="s">
        <v>133</v>
      </c>
      <c r="E45" t="s">
        <v>9</v>
      </c>
      <c r="F45" t="s">
        <v>4466</v>
      </c>
      <c r="G45" s="1">
        <v>44</v>
      </c>
    </row>
    <row r="46" spans="1:7" ht="13.5">
      <c r="A46" t="str">
        <f>"008292"</f>
        <v>008292</v>
      </c>
      <c r="B46" s="1" t="s">
        <v>134</v>
      </c>
      <c r="C46" t="s">
        <v>135</v>
      </c>
      <c r="D46" t="s">
        <v>136</v>
      </c>
      <c r="E46" t="s">
        <v>9</v>
      </c>
      <c r="F46" t="s">
        <v>4467</v>
      </c>
      <c r="G46" s="1">
        <v>45</v>
      </c>
    </row>
    <row r="47" spans="1:7" ht="13.5">
      <c r="A47" t="str">
        <f>"003688"</f>
        <v>003688</v>
      </c>
      <c r="B47" s="1" t="s">
        <v>137</v>
      </c>
      <c r="C47" t="s">
        <v>34</v>
      </c>
      <c r="D47" t="s">
        <v>138</v>
      </c>
      <c r="E47" t="s">
        <v>9</v>
      </c>
      <c r="F47" t="s">
        <v>4468</v>
      </c>
      <c r="G47" s="1">
        <v>46</v>
      </c>
    </row>
    <row r="48" spans="1:7" ht="13.5">
      <c r="A48" t="str">
        <f>"005989"</f>
        <v>005989</v>
      </c>
      <c r="B48" s="1" t="s">
        <v>139</v>
      </c>
      <c r="C48" t="s">
        <v>140</v>
      </c>
      <c r="D48" t="s">
        <v>141</v>
      </c>
      <c r="E48" t="s">
        <v>142</v>
      </c>
      <c r="F48" t="s">
        <v>4469</v>
      </c>
      <c r="G48" s="1">
        <v>47</v>
      </c>
    </row>
    <row r="49" spans="1:7" ht="13.5">
      <c r="A49" t="str">
        <f>"006179"</f>
        <v>006179</v>
      </c>
      <c r="B49" s="1" t="s">
        <v>143</v>
      </c>
      <c r="C49" t="s">
        <v>144</v>
      </c>
      <c r="D49" t="s">
        <v>145</v>
      </c>
      <c r="E49" t="s">
        <v>32</v>
      </c>
      <c r="F49" t="s">
        <v>4470</v>
      </c>
      <c r="G49" s="1">
        <v>48</v>
      </c>
    </row>
    <row r="50" spans="1:7" ht="13.5">
      <c r="A50" t="str">
        <f>"002085"</f>
        <v>002085</v>
      </c>
      <c r="B50" s="1" t="s">
        <v>146</v>
      </c>
      <c r="C50" t="s">
        <v>147</v>
      </c>
      <c r="D50" t="s">
        <v>148</v>
      </c>
      <c r="E50" t="s">
        <v>149</v>
      </c>
      <c r="F50" t="s">
        <v>4471</v>
      </c>
      <c r="G50" s="1">
        <v>49</v>
      </c>
    </row>
    <row r="51" spans="1:7" ht="13.5">
      <c r="A51" t="str">
        <f>"009372"</f>
        <v>009372</v>
      </c>
      <c r="B51" s="1" t="s">
        <v>150</v>
      </c>
      <c r="C51" t="s">
        <v>151</v>
      </c>
      <c r="D51" t="s">
        <v>152</v>
      </c>
      <c r="E51" t="s">
        <v>9</v>
      </c>
      <c r="F51" t="s">
        <v>4472</v>
      </c>
      <c r="G51" s="1">
        <v>50</v>
      </c>
    </row>
    <row r="52" spans="1:7" ht="13.5">
      <c r="A52" t="str">
        <f>"000992"</f>
        <v>000992</v>
      </c>
      <c r="B52" s="1" t="s">
        <v>153</v>
      </c>
      <c r="C52" t="s">
        <v>154</v>
      </c>
      <c r="D52" t="s">
        <v>155</v>
      </c>
      <c r="E52" t="s">
        <v>9</v>
      </c>
      <c r="F52" t="s">
        <v>4473</v>
      </c>
      <c r="G52" s="1">
        <v>51</v>
      </c>
    </row>
    <row r="53" spans="1:7" ht="13.5">
      <c r="A53" t="str">
        <f>"177117"</f>
        <v>177117</v>
      </c>
      <c r="B53" s="1" t="s">
        <v>156</v>
      </c>
      <c r="C53" t="s">
        <v>101</v>
      </c>
      <c r="D53" t="s">
        <v>157</v>
      </c>
      <c r="E53" t="s">
        <v>32</v>
      </c>
      <c r="F53" t="s">
        <v>4474</v>
      </c>
      <c r="G53" s="1">
        <v>52</v>
      </c>
    </row>
    <row r="54" spans="1:7" ht="13.5">
      <c r="A54" t="str">
        <f>"001359"</f>
        <v>001359</v>
      </c>
      <c r="B54" s="1" t="s">
        <v>158</v>
      </c>
      <c r="C54" t="s">
        <v>72</v>
      </c>
      <c r="D54" t="s">
        <v>159</v>
      </c>
      <c r="E54" t="s">
        <v>9</v>
      </c>
      <c r="F54" t="s">
        <v>4475</v>
      </c>
      <c r="G54" s="1">
        <v>53</v>
      </c>
    </row>
    <row r="55" spans="1:7" ht="13.5">
      <c r="A55" t="str">
        <f>"000167"</f>
        <v>000167</v>
      </c>
      <c r="B55" s="1" t="s">
        <v>160</v>
      </c>
      <c r="C55" t="s">
        <v>101</v>
      </c>
      <c r="D55" t="s">
        <v>161</v>
      </c>
      <c r="E55" t="s">
        <v>32</v>
      </c>
      <c r="F55" t="s">
        <v>4476</v>
      </c>
      <c r="G55" s="1">
        <v>54</v>
      </c>
    </row>
    <row r="56" spans="1:7" ht="13.5">
      <c r="A56" t="str">
        <f>"002733"</f>
        <v>002733</v>
      </c>
      <c r="B56" s="1" t="s">
        <v>162</v>
      </c>
      <c r="C56" t="s">
        <v>163</v>
      </c>
      <c r="D56" t="s">
        <v>164</v>
      </c>
      <c r="E56" t="s">
        <v>9</v>
      </c>
      <c r="F56" t="s">
        <v>4477</v>
      </c>
      <c r="G56" s="1">
        <v>55</v>
      </c>
    </row>
    <row r="57" spans="1:7" ht="13.5">
      <c r="A57" t="str">
        <f>"000089"</f>
        <v>000089</v>
      </c>
      <c r="B57" s="1" t="s">
        <v>165</v>
      </c>
      <c r="C57" t="s">
        <v>166</v>
      </c>
      <c r="D57" t="s">
        <v>167</v>
      </c>
      <c r="E57" t="s">
        <v>9</v>
      </c>
      <c r="F57" t="s">
        <v>4478</v>
      </c>
      <c r="G57" s="1">
        <v>56</v>
      </c>
    </row>
    <row r="58" spans="1:7" ht="13.5">
      <c r="A58" t="str">
        <f>"002229"</f>
        <v>002229</v>
      </c>
      <c r="B58" s="1" t="s">
        <v>168</v>
      </c>
      <c r="C58" t="s">
        <v>21</v>
      </c>
      <c r="D58" t="s">
        <v>169</v>
      </c>
      <c r="E58" t="s">
        <v>9</v>
      </c>
      <c r="F58" t="s">
        <v>4479</v>
      </c>
      <c r="G58" s="1">
        <v>57</v>
      </c>
    </row>
    <row r="59" spans="1:7" ht="13.5">
      <c r="A59" t="str">
        <f>"001506"</f>
        <v>001506</v>
      </c>
      <c r="B59" s="1" t="s">
        <v>170</v>
      </c>
      <c r="C59" t="s">
        <v>34</v>
      </c>
      <c r="D59" t="s">
        <v>171</v>
      </c>
      <c r="E59" t="s">
        <v>32</v>
      </c>
      <c r="F59" t="s">
        <v>4480</v>
      </c>
      <c r="G59" s="1">
        <v>58</v>
      </c>
    </row>
    <row r="60" spans="1:7" ht="13.5">
      <c r="A60" t="str">
        <f>"002506"</f>
        <v>002506</v>
      </c>
      <c r="B60" s="1" t="s">
        <v>172</v>
      </c>
      <c r="C60" t="s">
        <v>135</v>
      </c>
      <c r="D60" t="s">
        <v>173</v>
      </c>
      <c r="E60" t="s">
        <v>32</v>
      </c>
      <c r="F60" t="s">
        <v>4481</v>
      </c>
      <c r="G60" s="1">
        <v>59</v>
      </c>
    </row>
    <row r="61" spans="1:7" ht="13.5">
      <c r="A61" t="str">
        <f>"025616"</f>
        <v>025616</v>
      </c>
      <c r="B61" s="1" t="s">
        <v>174</v>
      </c>
      <c r="C61" t="s">
        <v>72</v>
      </c>
      <c r="D61" t="s">
        <v>175</v>
      </c>
      <c r="E61" t="s">
        <v>9</v>
      </c>
      <c r="F61" t="s">
        <v>4482</v>
      </c>
      <c r="G61" s="1">
        <v>60</v>
      </c>
    </row>
    <row r="62" spans="1:7" ht="13.5">
      <c r="A62" t="str">
        <f>"021555"</f>
        <v>021555</v>
      </c>
      <c r="B62" s="1" t="s">
        <v>176</v>
      </c>
      <c r="C62" t="s">
        <v>177</v>
      </c>
      <c r="D62" t="s">
        <v>178</v>
      </c>
      <c r="E62" t="s">
        <v>179</v>
      </c>
      <c r="F62" t="s">
        <v>4483</v>
      </c>
      <c r="G62" s="1">
        <v>61</v>
      </c>
    </row>
    <row r="63" spans="1:7" ht="13.5">
      <c r="A63" t="str">
        <f>"000433"</f>
        <v>000433</v>
      </c>
      <c r="B63" s="1" t="s">
        <v>180</v>
      </c>
      <c r="C63" t="s">
        <v>57</v>
      </c>
      <c r="D63" t="s">
        <v>181</v>
      </c>
      <c r="E63" t="s">
        <v>9</v>
      </c>
      <c r="F63" t="s">
        <v>4484</v>
      </c>
      <c r="G63" s="1">
        <v>62</v>
      </c>
    </row>
    <row r="64" spans="1:7" ht="13.5">
      <c r="A64" t="str">
        <f>"008879"</f>
        <v>008879</v>
      </c>
      <c r="B64" s="1" t="s">
        <v>182</v>
      </c>
      <c r="C64" t="s">
        <v>183</v>
      </c>
      <c r="D64" t="s">
        <v>184</v>
      </c>
      <c r="E64" t="s">
        <v>13</v>
      </c>
      <c r="F64" t="s">
        <v>4485</v>
      </c>
      <c r="G64" s="1">
        <v>63</v>
      </c>
    </row>
    <row r="65" spans="1:7" ht="13.5">
      <c r="A65" t="str">
        <f>"000208"</f>
        <v>000208</v>
      </c>
      <c r="B65" s="1" t="s">
        <v>185</v>
      </c>
      <c r="C65" t="s">
        <v>92</v>
      </c>
      <c r="D65" t="s">
        <v>186</v>
      </c>
      <c r="E65" t="s">
        <v>9</v>
      </c>
      <c r="F65" t="s">
        <v>4486</v>
      </c>
      <c r="G65" s="1">
        <v>64</v>
      </c>
    </row>
    <row r="66" spans="1:7" ht="13.5">
      <c r="A66" t="str">
        <f>"002869"</f>
        <v>002869</v>
      </c>
      <c r="B66" s="1" t="s">
        <v>187</v>
      </c>
      <c r="C66" t="s">
        <v>188</v>
      </c>
      <c r="D66" t="s">
        <v>189</v>
      </c>
      <c r="E66" t="s">
        <v>32</v>
      </c>
      <c r="F66" t="s">
        <v>4487</v>
      </c>
      <c r="G66" s="1">
        <v>65</v>
      </c>
    </row>
    <row r="67" spans="1:7" ht="13.5">
      <c r="A67" t="str">
        <f>"001131"</f>
        <v>001131</v>
      </c>
      <c r="B67" s="1" t="s">
        <v>190</v>
      </c>
      <c r="C67" t="s">
        <v>50</v>
      </c>
      <c r="D67" t="s">
        <v>191</v>
      </c>
      <c r="E67" t="s">
        <v>32</v>
      </c>
      <c r="F67" t="s">
        <v>4488</v>
      </c>
      <c r="G67" s="1">
        <v>66</v>
      </c>
    </row>
    <row r="68" spans="1:7" ht="13.5">
      <c r="A68" t="str">
        <f>"002919"</f>
        <v>002919</v>
      </c>
      <c r="B68" s="1" t="s">
        <v>192</v>
      </c>
      <c r="C68" t="s">
        <v>193</v>
      </c>
      <c r="D68" t="s">
        <v>194</v>
      </c>
      <c r="E68" t="s">
        <v>32</v>
      </c>
      <c r="F68" t="s">
        <v>4489</v>
      </c>
      <c r="G68" s="1">
        <v>67</v>
      </c>
    </row>
    <row r="69" spans="1:7" ht="13.5">
      <c r="A69" t="str">
        <f>"004688"</f>
        <v>004688</v>
      </c>
      <c r="B69" s="1" t="s">
        <v>195</v>
      </c>
      <c r="C69" t="s">
        <v>72</v>
      </c>
      <c r="D69" t="s">
        <v>196</v>
      </c>
      <c r="E69" t="s">
        <v>197</v>
      </c>
      <c r="F69" t="s">
        <v>4490</v>
      </c>
      <c r="G69" s="1">
        <v>68</v>
      </c>
    </row>
    <row r="70" spans="1:7" ht="13.5">
      <c r="A70" t="str">
        <f>"002398"</f>
        <v>002398</v>
      </c>
      <c r="B70" s="1" t="s">
        <v>198</v>
      </c>
      <c r="C70" t="s">
        <v>21</v>
      </c>
      <c r="D70" t="s">
        <v>199</v>
      </c>
      <c r="E70" t="s">
        <v>9</v>
      </c>
      <c r="F70" t="s">
        <v>4491</v>
      </c>
      <c r="G70" s="1">
        <v>69</v>
      </c>
    </row>
    <row r="71" spans="1:7" ht="13.5">
      <c r="A71" t="str">
        <f>"000596"</f>
        <v>000596</v>
      </c>
      <c r="B71" s="1" t="s">
        <v>200</v>
      </c>
      <c r="C71" t="s">
        <v>201</v>
      </c>
      <c r="D71" t="s">
        <v>202</v>
      </c>
      <c r="E71" t="s">
        <v>9</v>
      </c>
      <c r="F71" t="s">
        <v>4492</v>
      </c>
      <c r="G71" s="1">
        <v>70</v>
      </c>
    </row>
    <row r="72" spans="1:7" ht="13.5">
      <c r="A72" t="str">
        <f>"000138"</f>
        <v>000138</v>
      </c>
      <c r="B72" s="1" t="s">
        <v>87</v>
      </c>
      <c r="C72" t="s">
        <v>88</v>
      </c>
      <c r="D72" t="s">
        <v>203</v>
      </c>
      <c r="E72" t="s">
        <v>9</v>
      </c>
      <c r="F72" t="s">
        <v>4493</v>
      </c>
      <c r="G72" s="1">
        <v>71</v>
      </c>
    </row>
    <row r="73" spans="1:7" ht="13.5">
      <c r="A73" t="str">
        <f>"000084"</f>
        <v>000084</v>
      </c>
      <c r="B73" s="1" t="s">
        <v>204</v>
      </c>
      <c r="C73" t="s">
        <v>72</v>
      </c>
      <c r="D73" t="s">
        <v>205</v>
      </c>
      <c r="E73" t="s">
        <v>9</v>
      </c>
      <c r="F73" t="s">
        <v>4494</v>
      </c>
      <c r="G73" s="1">
        <v>72</v>
      </c>
    </row>
    <row r="74" spans="1:7" ht="13.5">
      <c r="A74" t="str">
        <f>"003677"</f>
        <v>003677</v>
      </c>
      <c r="B74" s="1" t="s">
        <v>206</v>
      </c>
      <c r="C74" t="s">
        <v>11</v>
      </c>
      <c r="D74" t="s">
        <v>207</v>
      </c>
      <c r="E74" t="s">
        <v>9</v>
      </c>
      <c r="F74" t="s">
        <v>4495</v>
      </c>
      <c r="G74" s="1">
        <v>73</v>
      </c>
    </row>
    <row r="75" spans="1:7" ht="13.5">
      <c r="A75" t="str">
        <f>"065881"</f>
        <v>065881</v>
      </c>
      <c r="B75" s="1" t="s">
        <v>208</v>
      </c>
      <c r="C75" t="s">
        <v>77</v>
      </c>
      <c r="D75" t="s">
        <v>209</v>
      </c>
      <c r="E75" t="s">
        <v>36</v>
      </c>
      <c r="F75" t="s">
        <v>4496</v>
      </c>
      <c r="G75" s="1">
        <v>74</v>
      </c>
    </row>
    <row r="76" spans="1:7" ht="13.5">
      <c r="A76" t="str">
        <f>"001687"</f>
        <v>001687</v>
      </c>
      <c r="B76" s="1" t="s">
        <v>210</v>
      </c>
      <c r="C76" t="s">
        <v>211</v>
      </c>
      <c r="D76" t="s">
        <v>212</v>
      </c>
      <c r="E76" t="s">
        <v>9</v>
      </c>
      <c r="F76" t="s">
        <v>4497</v>
      </c>
      <c r="G76" s="1">
        <v>75</v>
      </c>
    </row>
    <row r="77" spans="1:7" ht="13.5">
      <c r="A77" t="str">
        <f>"111213"</f>
        <v>111213</v>
      </c>
      <c r="B77" s="1" t="s">
        <v>213</v>
      </c>
      <c r="C77" t="s">
        <v>188</v>
      </c>
      <c r="D77" t="s">
        <v>214</v>
      </c>
      <c r="E77" t="s">
        <v>32</v>
      </c>
      <c r="F77" t="s">
        <v>4498</v>
      </c>
      <c r="G77" s="1">
        <v>76</v>
      </c>
    </row>
    <row r="78" spans="1:7" ht="13.5">
      <c r="A78" t="str">
        <f>"011999"</f>
        <v>011999</v>
      </c>
      <c r="B78" s="1" t="s">
        <v>215</v>
      </c>
      <c r="C78" t="s">
        <v>216</v>
      </c>
      <c r="D78" t="s">
        <v>217</v>
      </c>
      <c r="E78" t="s">
        <v>9</v>
      </c>
      <c r="F78" t="s">
        <v>4499</v>
      </c>
      <c r="G78" s="1">
        <v>77</v>
      </c>
    </row>
    <row r="79" spans="1:7" ht="13.5">
      <c r="A79" t="str">
        <f>"077188"</f>
        <v>077188</v>
      </c>
      <c r="B79" s="1" t="s">
        <v>218</v>
      </c>
      <c r="C79" t="s">
        <v>219</v>
      </c>
      <c r="D79" t="s">
        <v>220</v>
      </c>
      <c r="E79" t="s">
        <v>9</v>
      </c>
      <c r="F79" t="s">
        <v>4500</v>
      </c>
      <c r="G79" s="1">
        <v>78</v>
      </c>
    </row>
    <row r="80" spans="1:7" ht="13.5">
      <c r="A80" t="str">
        <f>"009828"</f>
        <v>009828</v>
      </c>
      <c r="B80" s="1" t="s">
        <v>221</v>
      </c>
      <c r="C80" t="s">
        <v>101</v>
      </c>
      <c r="D80" t="s">
        <v>222</v>
      </c>
      <c r="E80" t="s">
        <v>9</v>
      </c>
      <c r="F80" t="s">
        <v>4501</v>
      </c>
      <c r="G80" s="1">
        <v>79</v>
      </c>
    </row>
    <row r="81" spans="1:7" ht="13.5">
      <c r="A81" t="str">
        <f>"000071"</f>
        <v>000071</v>
      </c>
      <c r="B81" s="1" t="s">
        <v>223</v>
      </c>
      <c r="C81" t="s">
        <v>224</v>
      </c>
      <c r="D81" t="s">
        <v>225</v>
      </c>
      <c r="E81" t="s">
        <v>197</v>
      </c>
      <c r="F81" t="s">
        <v>4502</v>
      </c>
      <c r="G81" s="1">
        <v>80</v>
      </c>
    </row>
    <row r="82" spans="1:7" ht="13.5">
      <c r="A82" t="str">
        <f>"000055"</f>
        <v>000055</v>
      </c>
      <c r="B82" s="1" t="s">
        <v>226</v>
      </c>
      <c r="C82" t="s">
        <v>227</v>
      </c>
      <c r="D82" t="s">
        <v>228</v>
      </c>
      <c r="E82" t="s">
        <v>9</v>
      </c>
      <c r="F82" t="s">
        <v>4503</v>
      </c>
      <c r="G82" s="1">
        <v>81</v>
      </c>
    </row>
    <row r="83" spans="1:7" ht="13.5">
      <c r="A83" t="str">
        <f>"007033"</f>
        <v>007033</v>
      </c>
      <c r="B83" s="1" t="s">
        <v>229</v>
      </c>
      <c r="C83" t="s">
        <v>230</v>
      </c>
      <c r="D83" t="s">
        <v>231</v>
      </c>
      <c r="E83" t="s">
        <v>36</v>
      </c>
      <c r="F83" t="s">
        <v>4504</v>
      </c>
      <c r="G83" s="1">
        <v>82</v>
      </c>
    </row>
    <row r="84" spans="1:7" ht="13.5">
      <c r="A84" t="str">
        <f>"808888"</f>
        <v>808888</v>
      </c>
      <c r="B84" s="1" t="s">
        <v>232</v>
      </c>
      <c r="C84" t="s">
        <v>233</v>
      </c>
      <c r="D84" t="s">
        <v>234</v>
      </c>
      <c r="E84" t="s">
        <v>9</v>
      </c>
      <c r="F84" t="s">
        <v>4505</v>
      </c>
      <c r="G84" s="1">
        <v>83</v>
      </c>
    </row>
    <row r="85" spans="1:7" ht="13.5">
      <c r="A85" t="str">
        <f>"000051"</f>
        <v>000051</v>
      </c>
      <c r="B85" s="1" t="s">
        <v>43</v>
      </c>
      <c r="C85" t="s">
        <v>44</v>
      </c>
      <c r="D85" t="s">
        <v>235</v>
      </c>
      <c r="E85" t="s">
        <v>236</v>
      </c>
      <c r="F85" t="s">
        <v>4506</v>
      </c>
      <c r="G85" s="1">
        <v>84</v>
      </c>
    </row>
    <row r="86" spans="1:7" ht="13.5">
      <c r="A86" t="str">
        <f>"082555"</f>
        <v>082555</v>
      </c>
      <c r="B86" s="1" t="s">
        <v>237</v>
      </c>
      <c r="C86" t="s">
        <v>101</v>
      </c>
      <c r="D86" t="s">
        <v>238</v>
      </c>
      <c r="E86" t="s">
        <v>9</v>
      </c>
      <c r="F86" t="s">
        <v>4507</v>
      </c>
      <c r="G86" s="1">
        <v>85</v>
      </c>
    </row>
    <row r="87" spans="1:7" ht="13.5">
      <c r="A87" t="str">
        <f>"116888"</f>
        <v>116888</v>
      </c>
      <c r="B87" s="1" t="s">
        <v>239</v>
      </c>
      <c r="C87" t="s">
        <v>101</v>
      </c>
      <c r="D87" t="s">
        <v>240</v>
      </c>
      <c r="E87" t="s">
        <v>241</v>
      </c>
      <c r="F87" t="s">
        <v>4508</v>
      </c>
      <c r="G87" s="1">
        <v>86</v>
      </c>
    </row>
    <row r="88" spans="1:7" ht="13.5">
      <c r="A88" t="str">
        <f>"005880"</f>
        <v>005880</v>
      </c>
      <c r="B88" s="1" t="s">
        <v>242</v>
      </c>
      <c r="C88" t="s">
        <v>98</v>
      </c>
      <c r="D88" t="s">
        <v>243</v>
      </c>
      <c r="E88" t="s">
        <v>32</v>
      </c>
      <c r="F88" t="s">
        <v>4509</v>
      </c>
      <c r="G88" s="1">
        <v>87</v>
      </c>
    </row>
    <row r="89" spans="1:7" ht="13.5">
      <c r="A89" t="str">
        <f>"087999"</f>
        <v>087999</v>
      </c>
      <c r="B89" s="1" t="s">
        <v>244</v>
      </c>
      <c r="C89" t="s">
        <v>245</v>
      </c>
      <c r="D89" t="s">
        <v>246</v>
      </c>
      <c r="E89" t="s">
        <v>197</v>
      </c>
      <c r="F89" t="s">
        <v>4510</v>
      </c>
      <c r="G89" s="1">
        <v>88</v>
      </c>
    </row>
    <row r="90" spans="1:7" ht="13.5">
      <c r="A90" t="str">
        <f>"003460"</f>
        <v>003460</v>
      </c>
      <c r="B90" s="1" t="s">
        <v>247</v>
      </c>
      <c r="C90" t="s">
        <v>248</v>
      </c>
      <c r="D90" t="s">
        <v>249</v>
      </c>
      <c r="E90" t="s">
        <v>9</v>
      </c>
      <c r="F90" t="s">
        <v>4511</v>
      </c>
      <c r="G90" s="1">
        <v>89</v>
      </c>
    </row>
    <row r="91" spans="1:7" ht="13.5">
      <c r="A91" t="str">
        <f>"000080"</f>
        <v>000080</v>
      </c>
      <c r="B91" s="1" t="s">
        <v>250</v>
      </c>
      <c r="C91" t="s">
        <v>251</v>
      </c>
      <c r="D91" t="s">
        <v>252</v>
      </c>
      <c r="E91" t="s">
        <v>32</v>
      </c>
      <c r="F91" t="s">
        <v>4512</v>
      </c>
      <c r="G91" s="1">
        <v>90</v>
      </c>
    </row>
    <row r="92" spans="1:7" ht="13.5">
      <c r="A92" t="str">
        <f>"008808"</f>
        <v>008808</v>
      </c>
      <c r="B92" s="1" t="s">
        <v>253</v>
      </c>
      <c r="C92" t="s">
        <v>254</v>
      </c>
      <c r="D92" t="s">
        <v>255</v>
      </c>
      <c r="E92" t="s">
        <v>52</v>
      </c>
      <c r="F92" t="s">
        <v>4513</v>
      </c>
      <c r="G92" s="1">
        <v>91</v>
      </c>
    </row>
    <row r="93" spans="1:7" ht="13.5">
      <c r="A93" t="str">
        <f>"002089"</f>
        <v>002089</v>
      </c>
      <c r="B93" s="1" t="s">
        <v>256</v>
      </c>
      <c r="C93" t="s">
        <v>135</v>
      </c>
      <c r="D93" t="s">
        <v>257</v>
      </c>
      <c r="E93" t="s">
        <v>9</v>
      </c>
      <c r="F93" t="s">
        <v>4514</v>
      </c>
      <c r="G93" s="1">
        <v>92</v>
      </c>
    </row>
    <row r="94" spans="1:7" ht="13.5">
      <c r="A94" t="str">
        <f>"092111"</f>
        <v>092111</v>
      </c>
      <c r="B94" s="1" t="s">
        <v>258</v>
      </c>
      <c r="C94" t="s">
        <v>227</v>
      </c>
      <c r="D94" t="s">
        <v>259</v>
      </c>
      <c r="E94" t="s">
        <v>9</v>
      </c>
      <c r="F94" t="s">
        <v>4515</v>
      </c>
      <c r="G94" s="1">
        <v>93</v>
      </c>
    </row>
    <row r="95" spans="1:7" ht="13.5">
      <c r="A95" t="str">
        <f>"006059"</f>
        <v>006059</v>
      </c>
      <c r="B95" s="1" t="s">
        <v>260</v>
      </c>
      <c r="C95" t="s">
        <v>261</v>
      </c>
      <c r="D95" t="s">
        <v>262</v>
      </c>
      <c r="E95" t="s">
        <v>9</v>
      </c>
      <c r="F95" t="s">
        <v>4516</v>
      </c>
      <c r="G95" s="1">
        <v>94</v>
      </c>
    </row>
    <row r="96" spans="1:7" ht="13.5">
      <c r="A96" t="str">
        <f>"003299"</f>
        <v>003299</v>
      </c>
      <c r="B96" s="1" t="s">
        <v>263</v>
      </c>
      <c r="C96" t="s">
        <v>34</v>
      </c>
      <c r="D96" t="s">
        <v>264</v>
      </c>
      <c r="E96" t="s">
        <v>32</v>
      </c>
      <c r="F96" t="s">
        <v>4517</v>
      </c>
      <c r="G96" s="1">
        <v>95</v>
      </c>
    </row>
    <row r="97" spans="1:7" ht="13.5">
      <c r="A97" t="str">
        <f>"003088"</f>
        <v>003088</v>
      </c>
      <c r="B97" s="1" t="s">
        <v>265</v>
      </c>
      <c r="C97" t="s">
        <v>266</v>
      </c>
      <c r="D97" t="s">
        <v>267</v>
      </c>
      <c r="E97" t="s">
        <v>32</v>
      </c>
      <c r="F97" t="s">
        <v>4518</v>
      </c>
      <c r="G97" s="1">
        <v>96</v>
      </c>
    </row>
    <row r="98" spans="1:7" ht="13.5">
      <c r="A98" t="str">
        <f>"956666"</f>
        <v>956666</v>
      </c>
      <c r="B98" s="1" t="s">
        <v>268</v>
      </c>
      <c r="C98" t="s">
        <v>72</v>
      </c>
      <c r="D98" t="s">
        <v>269</v>
      </c>
      <c r="E98" t="s">
        <v>9</v>
      </c>
      <c r="F98" t="s">
        <v>4519</v>
      </c>
      <c r="G98" s="1">
        <v>97</v>
      </c>
    </row>
    <row r="99" spans="1:7" ht="13.5">
      <c r="A99" t="str">
        <f>"008565"</f>
        <v>008565</v>
      </c>
      <c r="B99" s="1" t="s">
        <v>270</v>
      </c>
      <c r="C99" t="s">
        <v>151</v>
      </c>
      <c r="D99" t="s">
        <v>271</v>
      </c>
      <c r="E99" t="s">
        <v>32</v>
      </c>
      <c r="F99" t="s">
        <v>4520</v>
      </c>
      <c r="G99" s="1">
        <v>98</v>
      </c>
    </row>
    <row r="100" spans="1:7" ht="13.5">
      <c r="A100" t="str">
        <f>"001326"</f>
        <v>001326</v>
      </c>
      <c r="B100" s="1" t="s">
        <v>272</v>
      </c>
      <c r="C100" t="s">
        <v>101</v>
      </c>
      <c r="D100" t="s">
        <v>273</v>
      </c>
      <c r="E100" t="s">
        <v>9</v>
      </c>
      <c r="F100" t="s">
        <v>4521</v>
      </c>
      <c r="G100" s="1">
        <v>99</v>
      </c>
    </row>
    <row r="101" spans="1:7" ht="13.5">
      <c r="A101" t="str">
        <f>"000036"</f>
        <v>000036</v>
      </c>
      <c r="B101" s="1" t="s">
        <v>274</v>
      </c>
      <c r="C101" t="s">
        <v>57</v>
      </c>
      <c r="D101" t="s">
        <v>275</v>
      </c>
      <c r="E101" t="s">
        <v>9</v>
      </c>
      <c r="F101" t="s">
        <v>4522</v>
      </c>
      <c r="G101" s="1">
        <v>100</v>
      </c>
    </row>
    <row r="102" spans="1:7" ht="13.5">
      <c r="A102" t="str">
        <f>"007607"</f>
        <v>007607</v>
      </c>
      <c r="B102" s="1" t="s">
        <v>276</v>
      </c>
      <c r="C102" t="s">
        <v>21</v>
      </c>
      <c r="D102" t="s">
        <v>277</v>
      </c>
      <c r="E102" t="s">
        <v>278</v>
      </c>
      <c r="F102" t="s">
        <v>4523</v>
      </c>
      <c r="G102" s="1">
        <v>101</v>
      </c>
    </row>
    <row r="103" spans="1:7" ht="13.5">
      <c r="A103" t="str">
        <f>"003229"</f>
        <v>003229</v>
      </c>
      <c r="B103" s="1" t="s">
        <v>279</v>
      </c>
      <c r="C103" t="s">
        <v>280</v>
      </c>
      <c r="D103" t="s">
        <v>281</v>
      </c>
      <c r="E103" t="s">
        <v>9</v>
      </c>
      <c r="F103" t="s">
        <v>4524</v>
      </c>
      <c r="G103" s="1">
        <v>102</v>
      </c>
    </row>
    <row r="104" spans="1:7" ht="13.5">
      <c r="A104" t="str">
        <f>"000779"</f>
        <v>000779</v>
      </c>
      <c r="B104" s="1" t="s">
        <v>84</v>
      </c>
      <c r="C104" t="s">
        <v>85</v>
      </c>
      <c r="D104" t="s">
        <v>282</v>
      </c>
      <c r="E104" t="s">
        <v>32</v>
      </c>
      <c r="F104" t="s">
        <v>4525</v>
      </c>
      <c r="G104" s="1">
        <v>103</v>
      </c>
    </row>
    <row r="105" spans="1:7" ht="13.5">
      <c r="A105" t="str">
        <f>"005988"</f>
        <v>005988</v>
      </c>
      <c r="B105" s="1" t="s">
        <v>283</v>
      </c>
      <c r="C105" t="s">
        <v>284</v>
      </c>
      <c r="D105" t="s">
        <v>285</v>
      </c>
      <c r="E105" t="s">
        <v>9</v>
      </c>
      <c r="F105" t="s">
        <v>4526</v>
      </c>
      <c r="G105" s="1">
        <v>104</v>
      </c>
    </row>
    <row r="106" spans="1:7" ht="13.5">
      <c r="A106" t="str">
        <f>"000026"</f>
        <v>000026</v>
      </c>
      <c r="B106" s="1" t="s">
        <v>286</v>
      </c>
      <c r="C106" t="s">
        <v>50</v>
      </c>
      <c r="D106" t="s">
        <v>287</v>
      </c>
      <c r="E106" t="s">
        <v>32</v>
      </c>
      <c r="F106" t="s">
        <v>4527</v>
      </c>
      <c r="G106" s="1">
        <v>105</v>
      </c>
    </row>
    <row r="107" spans="1:7" ht="13.5">
      <c r="A107" t="str">
        <f>"000390"</f>
        <v>000390</v>
      </c>
      <c r="B107" s="1" t="s">
        <v>288</v>
      </c>
      <c r="C107" t="s">
        <v>216</v>
      </c>
      <c r="D107" t="s">
        <v>289</v>
      </c>
      <c r="E107" t="s">
        <v>36</v>
      </c>
      <c r="F107" t="s">
        <v>4528</v>
      </c>
      <c r="G107" s="1">
        <v>106</v>
      </c>
    </row>
    <row r="108" spans="1:7" ht="13.5">
      <c r="A108" t="str">
        <f>"056828"</f>
        <v>056828</v>
      </c>
      <c r="B108" s="1" t="s">
        <v>290</v>
      </c>
      <c r="C108" t="s">
        <v>101</v>
      </c>
      <c r="D108" t="s">
        <v>291</v>
      </c>
      <c r="E108" t="s">
        <v>9</v>
      </c>
      <c r="F108" t="s">
        <v>4529</v>
      </c>
      <c r="G108" s="1">
        <v>107</v>
      </c>
    </row>
    <row r="109" spans="1:7" ht="13.5">
      <c r="A109" t="str">
        <f>"001562"</f>
        <v>001562</v>
      </c>
      <c r="B109" s="1" t="s">
        <v>292</v>
      </c>
      <c r="C109" t="s">
        <v>293</v>
      </c>
      <c r="D109" t="s">
        <v>294</v>
      </c>
      <c r="E109" t="s">
        <v>9</v>
      </c>
      <c r="F109" t="s">
        <v>4530</v>
      </c>
      <c r="G109" s="1">
        <v>108</v>
      </c>
    </row>
    <row r="110" spans="1:7" ht="13.5">
      <c r="A110" t="str">
        <f>"009966"</f>
        <v>009966</v>
      </c>
      <c r="B110" s="1" t="s">
        <v>295</v>
      </c>
      <c r="C110" t="s">
        <v>7</v>
      </c>
      <c r="D110" t="s">
        <v>296</v>
      </c>
      <c r="E110" t="s">
        <v>241</v>
      </c>
      <c r="F110" t="s">
        <v>4531</v>
      </c>
      <c r="G110" s="1">
        <v>109</v>
      </c>
    </row>
    <row r="111" spans="1:7" ht="13.5">
      <c r="A111" t="str">
        <f>"444444"</f>
        <v>444444</v>
      </c>
      <c r="B111" s="1" t="s">
        <v>297</v>
      </c>
      <c r="C111" t="s">
        <v>18</v>
      </c>
      <c r="D111" t="s">
        <v>298</v>
      </c>
      <c r="E111" t="s">
        <v>236</v>
      </c>
      <c r="F111" t="s">
        <v>4532</v>
      </c>
      <c r="G111" s="1">
        <v>110</v>
      </c>
    </row>
    <row r="112" spans="1:7" ht="13.5">
      <c r="A112" t="str">
        <f>"006190"</f>
        <v>006190</v>
      </c>
      <c r="B112" s="1" t="s">
        <v>299</v>
      </c>
      <c r="C112" t="s">
        <v>68</v>
      </c>
      <c r="D112" t="s">
        <v>300</v>
      </c>
      <c r="E112" t="s">
        <v>32</v>
      </c>
      <c r="F112" t="s">
        <v>4533</v>
      </c>
      <c r="G112" s="1">
        <v>111</v>
      </c>
    </row>
    <row r="113" spans="1:7" ht="13.5">
      <c r="A113" t="str">
        <f>"006620"</f>
        <v>006620</v>
      </c>
      <c r="B113" s="1" t="s">
        <v>301</v>
      </c>
      <c r="C113" t="s">
        <v>302</v>
      </c>
      <c r="D113" t="s">
        <v>303</v>
      </c>
      <c r="E113" t="s">
        <v>32</v>
      </c>
      <c r="F113" t="s">
        <v>4534</v>
      </c>
      <c r="G113" s="1">
        <v>112</v>
      </c>
    </row>
    <row r="114" spans="1:7" ht="13.5">
      <c r="A114" t="str">
        <f>"003526"</f>
        <v>003526</v>
      </c>
      <c r="B114" s="1" t="s">
        <v>304</v>
      </c>
      <c r="C114" t="s">
        <v>112</v>
      </c>
      <c r="D114" t="s">
        <v>305</v>
      </c>
      <c r="E114" t="s">
        <v>32</v>
      </c>
      <c r="F114" t="s">
        <v>4535</v>
      </c>
      <c r="G114" s="1">
        <v>113</v>
      </c>
    </row>
    <row r="115" spans="1:7" ht="13.5">
      <c r="A115" t="str">
        <f>"010858"</f>
        <v>010858</v>
      </c>
      <c r="B115" s="1" t="s">
        <v>306</v>
      </c>
      <c r="C115" t="s">
        <v>307</v>
      </c>
      <c r="D115" t="s">
        <v>308</v>
      </c>
      <c r="E115" t="s">
        <v>9</v>
      </c>
      <c r="F115" t="s">
        <v>4536</v>
      </c>
      <c r="G115" s="1">
        <v>114</v>
      </c>
    </row>
    <row r="116" spans="1:7" ht="13.5">
      <c r="A116" t="str">
        <f>"000433"</f>
        <v>000433</v>
      </c>
      <c r="B116" s="1" t="s">
        <v>180</v>
      </c>
      <c r="C116" t="s">
        <v>57</v>
      </c>
      <c r="D116" t="s">
        <v>309</v>
      </c>
      <c r="E116" t="s">
        <v>9</v>
      </c>
      <c r="F116" t="s">
        <v>4537</v>
      </c>
      <c r="G116" s="1">
        <v>115</v>
      </c>
    </row>
    <row r="117" spans="1:7" ht="13.5">
      <c r="A117" t="str">
        <f>"003826"</f>
        <v>003826</v>
      </c>
      <c r="B117" s="1" t="s">
        <v>310</v>
      </c>
      <c r="C117" t="s">
        <v>311</v>
      </c>
      <c r="D117" t="s">
        <v>312</v>
      </c>
      <c r="E117" t="s">
        <v>9</v>
      </c>
      <c r="F117" t="s">
        <v>4538</v>
      </c>
      <c r="G117" s="1">
        <v>116</v>
      </c>
    </row>
    <row r="118" spans="1:7" ht="13.5">
      <c r="A118" t="str">
        <f>"000117"</f>
        <v>000117</v>
      </c>
      <c r="B118" s="1" t="s">
        <v>313</v>
      </c>
      <c r="C118" t="s">
        <v>314</v>
      </c>
      <c r="D118" t="s">
        <v>315</v>
      </c>
      <c r="E118" t="s">
        <v>32</v>
      </c>
      <c r="F118" t="s">
        <v>4539</v>
      </c>
      <c r="G118" s="1">
        <v>117</v>
      </c>
    </row>
    <row r="119" spans="1:7" ht="13.5">
      <c r="A119" t="str">
        <f>"001290"</f>
        <v>001290</v>
      </c>
      <c r="B119" s="1" t="s">
        <v>316</v>
      </c>
      <c r="C119" t="s">
        <v>317</v>
      </c>
      <c r="D119" t="s">
        <v>318</v>
      </c>
      <c r="E119" t="s">
        <v>197</v>
      </c>
      <c r="F119" t="s">
        <v>4540</v>
      </c>
      <c r="G119" s="1">
        <v>118</v>
      </c>
    </row>
    <row r="120" spans="1:7" ht="13.5">
      <c r="A120" t="str">
        <f>"003919"</f>
        <v>003919</v>
      </c>
      <c r="B120" s="1" t="s">
        <v>319</v>
      </c>
      <c r="C120" t="s">
        <v>57</v>
      </c>
      <c r="D120" t="s">
        <v>320</v>
      </c>
      <c r="E120" t="s">
        <v>13</v>
      </c>
      <c r="F120" t="s">
        <v>4541</v>
      </c>
      <c r="G120" s="1">
        <v>119</v>
      </c>
    </row>
    <row r="121" spans="1:7" ht="13.5">
      <c r="A121" t="str">
        <f>"000112"</f>
        <v>000112</v>
      </c>
      <c r="B121" s="1" t="s">
        <v>321</v>
      </c>
      <c r="C121" t="s">
        <v>151</v>
      </c>
      <c r="D121" t="s">
        <v>322</v>
      </c>
      <c r="E121" t="s">
        <v>9</v>
      </c>
      <c r="F121" t="s">
        <v>4542</v>
      </c>
      <c r="G121" s="1">
        <v>120</v>
      </c>
    </row>
    <row r="122" spans="1:7" ht="13.5">
      <c r="A122" t="str">
        <f>"007826"</f>
        <v>007826</v>
      </c>
      <c r="B122" s="1" t="s">
        <v>323</v>
      </c>
      <c r="C122" t="s">
        <v>72</v>
      </c>
      <c r="D122" t="s">
        <v>324</v>
      </c>
      <c r="E122" t="s">
        <v>9</v>
      </c>
      <c r="F122" t="s">
        <v>4543</v>
      </c>
      <c r="G122" s="1">
        <v>121</v>
      </c>
    </row>
    <row r="123" spans="1:7" ht="13.5">
      <c r="A123" t="str">
        <f>"163333"</f>
        <v>163333</v>
      </c>
      <c r="B123" s="1" t="s">
        <v>325</v>
      </c>
      <c r="C123" t="s">
        <v>326</v>
      </c>
      <c r="D123" t="s">
        <v>327</v>
      </c>
      <c r="E123" t="s">
        <v>32</v>
      </c>
      <c r="F123" t="s">
        <v>4544</v>
      </c>
      <c r="G123" s="1">
        <v>122</v>
      </c>
    </row>
    <row r="124" spans="1:7" ht="13.5">
      <c r="A124" t="str">
        <f>"000780"</f>
        <v>000780</v>
      </c>
      <c r="B124" s="1" t="s">
        <v>91</v>
      </c>
      <c r="C124" t="s">
        <v>92</v>
      </c>
      <c r="D124" t="s">
        <v>328</v>
      </c>
      <c r="E124" t="s">
        <v>32</v>
      </c>
      <c r="F124" t="s">
        <v>4545</v>
      </c>
      <c r="G124" s="1">
        <v>123</v>
      </c>
    </row>
    <row r="125" spans="1:7" ht="13.5">
      <c r="A125" t="str">
        <f>"003116"</f>
        <v>003116</v>
      </c>
      <c r="B125" s="1" t="s">
        <v>329</v>
      </c>
      <c r="C125" t="s">
        <v>330</v>
      </c>
      <c r="D125" t="s">
        <v>331</v>
      </c>
      <c r="E125" t="s">
        <v>9</v>
      </c>
      <c r="F125" t="s">
        <v>4546</v>
      </c>
      <c r="G125" s="1">
        <v>124</v>
      </c>
    </row>
    <row r="126" spans="1:7" ht="13.5">
      <c r="A126" t="str">
        <f>"006887"</f>
        <v>006887</v>
      </c>
      <c r="B126" s="1" t="s">
        <v>332</v>
      </c>
      <c r="C126" t="s">
        <v>333</v>
      </c>
      <c r="D126" t="s">
        <v>334</v>
      </c>
      <c r="E126" t="s">
        <v>32</v>
      </c>
      <c r="F126" t="s">
        <v>4547</v>
      </c>
      <c r="G126" s="1">
        <v>125</v>
      </c>
    </row>
    <row r="127" spans="1:7" ht="13.5">
      <c r="A127" t="str">
        <f>"002182"</f>
        <v>002182</v>
      </c>
      <c r="B127" s="1" t="s">
        <v>335</v>
      </c>
      <c r="C127" t="s">
        <v>326</v>
      </c>
      <c r="D127" t="s">
        <v>336</v>
      </c>
      <c r="E127" t="s">
        <v>9</v>
      </c>
      <c r="F127" t="s">
        <v>4548</v>
      </c>
      <c r="G127" s="1">
        <v>126</v>
      </c>
    </row>
    <row r="128" spans="1:7" ht="13.5">
      <c r="A128" t="str">
        <f>"009678"</f>
        <v>009678</v>
      </c>
      <c r="B128" s="1" t="s">
        <v>64</v>
      </c>
      <c r="C128" t="s">
        <v>65</v>
      </c>
      <c r="D128" t="s">
        <v>337</v>
      </c>
      <c r="E128" t="s">
        <v>32</v>
      </c>
      <c r="F128" t="s">
        <v>4549</v>
      </c>
      <c r="G128" s="1">
        <v>127</v>
      </c>
    </row>
    <row r="129" spans="1:7" ht="13.5">
      <c r="A129" t="str">
        <f>"444444"</f>
        <v>444444</v>
      </c>
      <c r="B129" s="1" t="s">
        <v>297</v>
      </c>
      <c r="C129" t="s">
        <v>18</v>
      </c>
      <c r="D129" t="s">
        <v>338</v>
      </c>
      <c r="E129" t="s">
        <v>9</v>
      </c>
      <c r="F129" t="s">
        <v>4550</v>
      </c>
      <c r="G129" s="1">
        <v>128</v>
      </c>
    </row>
    <row r="130" spans="1:7" ht="13.5">
      <c r="A130" t="str">
        <f>"009921"</f>
        <v>009921</v>
      </c>
      <c r="B130" s="1" t="s">
        <v>339</v>
      </c>
      <c r="C130" t="s">
        <v>72</v>
      </c>
      <c r="D130" t="s">
        <v>340</v>
      </c>
      <c r="E130" t="s">
        <v>32</v>
      </c>
      <c r="F130" t="s">
        <v>4551</v>
      </c>
      <c r="G130" s="1">
        <v>129</v>
      </c>
    </row>
    <row r="131" spans="1:7" ht="13.5">
      <c r="A131" t="str">
        <f>"000038"</f>
        <v>000038</v>
      </c>
      <c r="B131" s="1" t="s">
        <v>341</v>
      </c>
      <c r="C131" t="s">
        <v>98</v>
      </c>
      <c r="D131" t="s">
        <v>342</v>
      </c>
      <c r="E131" t="s">
        <v>32</v>
      </c>
      <c r="F131" t="s">
        <v>4552</v>
      </c>
      <c r="G131" s="1">
        <v>130</v>
      </c>
    </row>
    <row r="132" spans="1:7" ht="13.5">
      <c r="A132" t="str">
        <f>"000468"</f>
        <v>000468</v>
      </c>
      <c r="B132" s="1" t="s">
        <v>343</v>
      </c>
      <c r="C132" t="s">
        <v>7</v>
      </c>
      <c r="D132" t="s">
        <v>344</v>
      </c>
      <c r="E132" t="s">
        <v>9</v>
      </c>
      <c r="F132" t="s">
        <v>4553</v>
      </c>
      <c r="G132" s="1">
        <v>131</v>
      </c>
    </row>
    <row r="133" spans="1:7" ht="13.5">
      <c r="A133" t="str">
        <f>"003239"</f>
        <v>003239</v>
      </c>
      <c r="B133" s="1" t="s">
        <v>345</v>
      </c>
      <c r="C133" t="s">
        <v>18</v>
      </c>
      <c r="D133" t="s">
        <v>346</v>
      </c>
      <c r="E133" t="s">
        <v>9</v>
      </c>
      <c r="F133" t="s">
        <v>4554</v>
      </c>
      <c r="G133" s="1">
        <v>132</v>
      </c>
    </row>
    <row r="134" spans="1:7" ht="13.5">
      <c r="A134" t="str">
        <f>"073866"</f>
        <v>073866</v>
      </c>
      <c r="B134" s="1" t="s">
        <v>347</v>
      </c>
      <c r="C134" t="s">
        <v>101</v>
      </c>
      <c r="D134" t="s">
        <v>348</v>
      </c>
      <c r="E134" t="s">
        <v>9</v>
      </c>
      <c r="F134" t="s">
        <v>4555</v>
      </c>
      <c r="G134" s="1">
        <v>133</v>
      </c>
    </row>
    <row r="135" spans="1:7" ht="13.5">
      <c r="A135" t="str">
        <f>"000898"</f>
        <v>000898</v>
      </c>
      <c r="B135" s="1" t="s">
        <v>20</v>
      </c>
      <c r="C135" t="s">
        <v>21</v>
      </c>
      <c r="D135" t="s">
        <v>349</v>
      </c>
      <c r="E135" t="s">
        <v>9</v>
      </c>
      <c r="F135" t="s">
        <v>4556</v>
      </c>
      <c r="G135" s="1">
        <v>134</v>
      </c>
    </row>
    <row r="136" spans="1:7" ht="13.5">
      <c r="A136" t="str">
        <f>"003001"</f>
        <v>003001</v>
      </c>
      <c r="B136" s="1" t="s">
        <v>350</v>
      </c>
      <c r="C136" t="s">
        <v>147</v>
      </c>
      <c r="D136" t="s">
        <v>351</v>
      </c>
      <c r="E136" t="s">
        <v>32</v>
      </c>
      <c r="F136" t="s">
        <v>4557</v>
      </c>
      <c r="G136" s="1">
        <v>135</v>
      </c>
    </row>
    <row r="137" spans="1:7" ht="13.5">
      <c r="A137" t="str">
        <f>"000237"</f>
        <v>000237</v>
      </c>
      <c r="B137" s="1" t="s">
        <v>352</v>
      </c>
      <c r="C137" t="s">
        <v>21</v>
      </c>
      <c r="D137" t="s">
        <v>353</v>
      </c>
      <c r="E137" t="s">
        <v>13</v>
      </c>
      <c r="F137" t="s">
        <v>4558</v>
      </c>
      <c r="G137" s="1">
        <v>136</v>
      </c>
    </row>
    <row r="138" spans="1:7" ht="13.5">
      <c r="A138" t="str">
        <f>"073555"</f>
        <v>073555</v>
      </c>
      <c r="B138" s="1" t="s">
        <v>354</v>
      </c>
      <c r="C138" t="s">
        <v>38</v>
      </c>
      <c r="D138" t="s">
        <v>355</v>
      </c>
      <c r="E138" t="s">
        <v>9</v>
      </c>
      <c r="F138" t="s">
        <v>4559</v>
      </c>
      <c r="G138" s="1">
        <v>137</v>
      </c>
    </row>
    <row r="139" spans="1:7" ht="13.5">
      <c r="A139" t="str">
        <f>"000013"</f>
        <v>000013</v>
      </c>
      <c r="B139" s="1" t="s">
        <v>356</v>
      </c>
      <c r="C139" t="s">
        <v>50</v>
      </c>
      <c r="D139" t="s">
        <v>357</v>
      </c>
      <c r="E139" t="s">
        <v>9</v>
      </c>
      <c r="F139" t="s">
        <v>4560</v>
      </c>
      <c r="G139" s="1">
        <v>138</v>
      </c>
    </row>
    <row r="140" spans="1:7" ht="13.5">
      <c r="A140" t="str">
        <f>"097098"</f>
        <v>097098</v>
      </c>
      <c r="B140" s="1" t="s">
        <v>358</v>
      </c>
      <c r="C140" t="s">
        <v>41</v>
      </c>
      <c r="D140" t="s">
        <v>359</v>
      </c>
      <c r="E140" t="s">
        <v>9</v>
      </c>
      <c r="F140" t="s">
        <v>4561</v>
      </c>
      <c r="G140" s="1">
        <v>139</v>
      </c>
    </row>
    <row r="141" spans="1:7" ht="13.5">
      <c r="A141" t="str">
        <f>"000022"</f>
        <v>000022</v>
      </c>
      <c r="B141" s="1" t="s">
        <v>360</v>
      </c>
      <c r="C141" t="s">
        <v>101</v>
      </c>
      <c r="D141" t="s">
        <v>361</v>
      </c>
      <c r="E141" t="s">
        <v>32</v>
      </c>
      <c r="F141" t="s">
        <v>4562</v>
      </c>
      <c r="G141" s="1">
        <v>140</v>
      </c>
    </row>
    <row r="142" spans="1:7" ht="13.5">
      <c r="A142" t="str">
        <f>"000950"</f>
        <v>000950</v>
      </c>
      <c r="B142" s="1" t="s">
        <v>362</v>
      </c>
      <c r="C142" t="s">
        <v>363</v>
      </c>
      <c r="D142" t="s">
        <v>364</v>
      </c>
      <c r="E142" t="s">
        <v>9</v>
      </c>
      <c r="F142" t="s">
        <v>4563</v>
      </c>
      <c r="G142" s="1">
        <v>141</v>
      </c>
    </row>
    <row r="143" spans="1:7" ht="13.5">
      <c r="A143" t="str">
        <f>"005003"</f>
        <v>005003</v>
      </c>
      <c r="B143" s="1" t="s">
        <v>365</v>
      </c>
      <c r="C143" t="s">
        <v>151</v>
      </c>
      <c r="D143" t="s">
        <v>366</v>
      </c>
      <c r="E143" t="s">
        <v>9</v>
      </c>
      <c r="F143" t="s">
        <v>4564</v>
      </c>
      <c r="G143" s="1">
        <v>142</v>
      </c>
    </row>
    <row r="144" spans="1:7" ht="13.5">
      <c r="A144" t="str">
        <f>"000512"</f>
        <v>000512</v>
      </c>
      <c r="B144" s="1" t="s">
        <v>367</v>
      </c>
      <c r="C144" t="s">
        <v>72</v>
      </c>
      <c r="D144" t="s">
        <v>368</v>
      </c>
      <c r="E144" t="s">
        <v>32</v>
      </c>
      <c r="F144" t="s">
        <v>4565</v>
      </c>
      <c r="G144" s="1">
        <v>143</v>
      </c>
    </row>
    <row r="145" spans="1:7" ht="13.5">
      <c r="A145" t="str">
        <f>"003736"</f>
        <v>003736</v>
      </c>
      <c r="B145" s="1" t="s">
        <v>369</v>
      </c>
      <c r="C145" t="s">
        <v>266</v>
      </c>
      <c r="D145" t="s">
        <v>370</v>
      </c>
      <c r="E145" t="s">
        <v>149</v>
      </c>
      <c r="F145" t="s">
        <v>4566</v>
      </c>
      <c r="G145" s="1">
        <v>144</v>
      </c>
    </row>
    <row r="146" spans="1:7" ht="13.5">
      <c r="A146" t="str">
        <f>"000186"</f>
        <v>000186</v>
      </c>
      <c r="B146" s="1" t="s">
        <v>371</v>
      </c>
      <c r="C146" t="s">
        <v>193</v>
      </c>
      <c r="D146" t="s">
        <v>372</v>
      </c>
      <c r="E146" t="s">
        <v>9</v>
      </c>
      <c r="F146" t="s">
        <v>4567</v>
      </c>
      <c r="G146" s="1">
        <v>145</v>
      </c>
    </row>
    <row r="147" spans="1:7" ht="13.5">
      <c r="A147" t="str">
        <f>"002178"</f>
        <v>002178</v>
      </c>
      <c r="B147" s="1" t="s">
        <v>373</v>
      </c>
      <c r="C147" t="s">
        <v>34</v>
      </c>
      <c r="D147" t="s">
        <v>374</v>
      </c>
      <c r="E147" t="s">
        <v>32</v>
      </c>
      <c r="F147" t="s">
        <v>4568</v>
      </c>
      <c r="G147" s="1">
        <v>146</v>
      </c>
    </row>
    <row r="148" spans="1:7" ht="13.5">
      <c r="A148" t="str">
        <f>"002589"</f>
        <v>002589</v>
      </c>
      <c r="B148" s="1" t="s">
        <v>375</v>
      </c>
      <c r="C148" t="s">
        <v>50</v>
      </c>
      <c r="D148" t="s">
        <v>376</v>
      </c>
      <c r="E148" t="s">
        <v>32</v>
      </c>
      <c r="F148" t="s">
        <v>4569</v>
      </c>
      <c r="G148" s="1">
        <v>147</v>
      </c>
    </row>
    <row r="149" spans="1:7" ht="13.5">
      <c r="A149" t="str">
        <f>"006233"</f>
        <v>006233</v>
      </c>
      <c r="B149" s="1" t="s">
        <v>377</v>
      </c>
      <c r="C149" t="s">
        <v>378</v>
      </c>
      <c r="D149" t="s">
        <v>379</v>
      </c>
      <c r="E149" t="s">
        <v>13</v>
      </c>
      <c r="F149" t="s">
        <v>4570</v>
      </c>
      <c r="G149" s="1">
        <v>148</v>
      </c>
    </row>
    <row r="150" spans="1:7" ht="13.5">
      <c r="A150" t="str">
        <f>"062789"</f>
        <v>062789</v>
      </c>
      <c r="B150" s="1" t="s">
        <v>380</v>
      </c>
      <c r="C150" t="s">
        <v>381</v>
      </c>
      <c r="D150" t="s">
        <v>382</v>
      </c>
      <c r="E150" t="s">
        <v>32</v>
      </c>
      <c r="F150" t="s">
        <v>4571</v>
      </c>
      <c r="G150" s="1">
        <v>149</v>
      </c>
    </row>
    <row r="151" spans="1:7" ht="13.5">
      <c r="A151" t="str">
        <f>"000129"</f>
        <v>000129</v>
      </c>
      <c r="B151" s="1" t="s">
        <v>383</v>
      </c>
      <c r="C151" t="s">
        <v>384</v>
      </c>
      <c r="D151" t="s">
        <v>385</v>
      </c>
      <c r="E151" t="s">
        <v>9</v>
      </c>
      <c r="F151" t="s">
        <v>4572</v>
      </c>
      <c r="G151" s="1">
        <v>150</v>
      </c>
    </row>
    <row r="152" spans="1:7" ht="13.5">
      <c r="A152" t="str">
        <f>"002089"</f>
        <v>002089</v>
      </c>
      <c r="B152" s="1" t="s">
        <v>256</v>
      </c>
      <c r="C152" t="s">
        <v>135</v>
      </c>
      <c r="D152" t="s">
        <v>386</v>
      </c>
      <c r="E152" t="s">
        <v>32</v>
      </c>
      <c r="F152" t="s">
        <v>4573</v>
      </c>
      <c r="G152" s="1">
        <v>151</v>
      </c>
    </row>
    <row r="153" spans="1:7" ht="13.5">
      <c r="A153" t="str">
        <f>"008800"</f>
        <v>008800</v>
      </c>
      <c r="B153" s="1" t="s">
        <v>387</v>
      </c>
      <c r="C153" t="s">
        <v>154</v>
      </c>
      <c r="D153" t="s">
        <v>388</v>
      </c>
      <c r="E153" t="s">
        <v>90</v>
      </c>
      <c r="F153" t="s">
        <v>4574</v>
      </c>
      <c r="G153" s="1">
        <v>152</v>
      </c>
    </row>
    <row r="154" spans="1:7" ht="13.5">
      <c r="A154" t="str">
        <f>"000722"</f>
        <v>000722</v>
      </c>
      <c r="B154" s="1" t="s">
        <v>389</v>
      </c>
      <c r="C154" t="s">
        <v>101</v>
      </c>
      <c r="D154" t="s">
        <v>390</v>
      </c>
      <c r="E154" t="s">
        <v>9</v>
      </c>
      <c r="F154" t="s">
        <v>4575</v>
      </c>
      <c r="G154" s="1">
        <v>153</v>
      </c>
    </row>
    <row r="155" spans="1:7" ht="13.5">
      <c r="A155" t="str">
        <f>"008292"</f>
        <v>008292</v>
      </c>
      <c r="B155" s="1" t="s">
        <v>134</v>
      </c>
      <c r="C155" t="s">
        <v>135</v>
      </c>
      <c r="D155" t="s">
        <v>391</v>
      </c>
      <c r="E155" t="s">
        <v>9</v>
      </c>
      <c r="F155" t="s">
        <v>4576</v>
      </c>
      <c r="G155" s="1">
        <v>154</v>
      </c>
    </row>
    <row r="156" spans="1:7" ht="13.5">
      <c r="A156" t="str">
        <f>"000894"</f>
        <v>000894</v>
      </c>
      <c r="B156" s="1" t="s">
        <v>392</v>
      </c>
      <c r="C156" t="s">
        <v>72</v>
      </c>
      <c r="D156" t="s">
        <v>393</v>
      </c>
      <c r="E156" t="s">
        <v>32</v>
      </c>
      <c r="F156" t="s">
        <v>4577</v>
      </c>
      <c r="G156" s="1">
        <v>155</v>
      </c>
    </row>
    <row r="157" spans="1:7" ht="13.5">
      <c r="A157" t="str">
        <f>"007576"</f>
        <v>007576</v>
      </c>
      <c r="B157" s="1" t="s">
        <v>394</v>
      </c>
      <c r="C157" t="s">
        <v>101</v>
      </c>
      <c r="D157" t="s">
        <v>395</v>
      </c>
      <c r="E157" t="s">
        <v>9</v>
      </c>
      <c r="F157" t="s">
        <v>4578</v>
      </c>
      <c r="G157" s="1">
        <v>156</v>
      </c>
    </row>
    <row r="158" spans="1:7" ht="13.5">
      <c r="A158" t="str">
        <f>"000663"</f>
        <v>000663</v>
      </c>
      <c r="B158" s="1" t="s">
        <v>396</v>
      </c>
      <c r="C158" t="s">
        <v>397</v>
      </c>
      <c r="D158" t="s">
        <v>398</v>
      </c>
      <c r="E158" t="s">
        <v>9</v>
      </c>
      <c r="F158" t="s">
        <v>4579</v>
      </c>
      <c r="G158" s="1">
        <v>157</v>
      </c>
    </row>
    <row r="159" spans="1:7" ht="13.5">
      <c r="A159" t="str">
        <f>"006868"</f>
        <v>006868</v>
      </c>
      <c r="B159" s="1" t="s">
        <v>399</v>
      </c>
      <c r="C159" t="s">
        <v>34</v>
      </c>
      <c r="D159" t="s">
        <v>400</v>
      </c>
      <c r="E159" t="s">
        <v>13</v>
      </c>
      <c r="F159" t="s">
        <v>4580</v>
      </c>
      <c r="G159" s="1">
        <v>158</v>
      </c>
    </row>
    <row r="160" spans="1:7" ht="13.5">
      <c r="A160" t="str">
        <f>"002089"</f>
        <v>002089</v>
      </c>
      <c r="B160" s="1" t="s">
        <v>256</v>
      </c>
      <c r="C160" t="s">
        <v>135</v>
      </c>
      <c r="D160" t="s">
        <v>401</v>
      </c>
      <c r="E160" t="s">
        <v>9</v>
      </c>
      <c r="F160" t="s">
        <v>4581</v>
      </c>
      <c r="G160" s="1">
        <v>159</v>
      </c>
    </row>
    <row r="161" spans="1:7" ht="13.5">
      <c r="A161" t="str">
        <f>"002568"</f>
        <v>002568</v>
      </c>
      <c r="B161" s="1" t="s">
        <v>402</v>
      </c>
      <c r="C161" t="s">
        <v>193</v>
      </c>
      <c r="D161" t="s">
        <v>403</v>
      </c>
      <c r="E161" t="s">
        <v>9</v>
      </c>
      <c r="F161" t="s">
        <v>4582</v>
      </c>
      <c r="G161" s="1">
        <v>160</v>
      </c>
    </row>
    <row r="162" spans="1:7" ht="13.5">
      <c r="A162" t="str">
        <f>"000290"</f>
        <v>000290</v>
      </c>
      <c r="B162" s="1" t="s">
        <v>404</v>
      </c>
      <c r="C162" t="s">
        <v>405</v>
      </c>
      <c r="D162" t="s">
        <v>406</v>
      </c>
      <c r="E162" t="s">
        <v>9</v>
      </c>
      <c r="F162" t="s">
        <v>4583</v>
      </c>
      <c r="G162" s="1">
        <v>161</v>
      </c>
    </row>
    <row r="163" spans="1:7" ht="13.5">
      <c r="A163" t="str">
        <f>"000827"</f>
        <v>000827</v>
      </c>
      <c r="B163" s="1" t="s">
        <v>407</v>
      </c>
      <c r="C163" t="s">
        <v>18</v>
      </c>
      <c r="D163" t="s">
        <v>408</v>
      </c>
      <c r="E163" t="s">
        <v>9</v>
      </c>
      <c r="F163" t="s">
        <v>4584</v>
      </c>
      <c r="G163" s="1">
        <v>162</v>
      </c>
    </row>
    <row r="164" spans="1:7" ht="13.5">
      <c r="A164" t="str">
        <f>"000982"</f>
        <v>000982</v>
      </c>
      <c r="B164" s="1" t="s">
        <v>409</v>
      </c>
      <c r="C164" t="s">
        <v>151</v>
      </c>
      <c r="D164" t="s">
        <v>410</v>
      </c>
      <c r="E164" t="s">
        <v>32</v>
      </c>
      <c r="F164" t="s">
        <v>4585</v>
      </c>
      <c r="G164" s="1">
        <v>163</v>
      </c>
    </row>
    <row r="165" spans="1:7" ht="13.5">
      <c r="A165" t="str">
        <f>"005978"</f>
        <v>005978</v>
      </c>
      <c r="B165" s="1" t="s">
        <v>411</v>
      </c>
      <c r="C165" t="s">
        <v>412</v>
      </c>
      <c r="D165" t="s">
        <v>413</v>
      </c>
      <c r="E165" t="s">
        <v>9</v>
      </c>
      <c r="F165" t="s">
        <v>4586</v>
      </c>
      <c r="G165" s="1">
        <v>164</v>
      </c>
    </row>
    <row r="166" spans="1:7" ht="13.5">
      <c r="A166" t="str">
        <f>"001661"</f>
        <v>001661</v>
      </c>
      <c r="B166" s="1" t="s">
        <v>414</v>
      </c>
      <c r="C166" t="s">
        <v>77</v>
      </c>
      <c r="D166" t="s">
        <v>415</v>
      </c>
      <c r="E166" t="s">
        <v>9</v>
      </c>
      <c r="F166" t="s">
        <v>4587</v>
      </c>
      <c r="G166" s="1">
        <v>165</v>
      </c>
    </row>
    <row r="167" spans="1:7" ht="13.5">
      <c r="A167" t="str">
        <f>"096992"</f>
        <v>096992</v>
      </c>
      <c r="B167" s="1" t="s">
        <v>416</v>
      </c>
      <c r="C167" t="s">
        <v>77</v>
      </c>
      <c r="D167" t="s">
        <v>417</v>
      </c>
      <c r="E167" t="s">
        <v>241</v>
      </c>
      <c r="F167" t="s">
        <v>4588</v>
      </c>
      <c r="G167" s="1">
        <v>166</v>
      </c>
    </row>
    <row r="168" spans="1:7" ht="13.5">
      <c r="A168" t="str">
        <f>"001671"</f>
        <v>001671</v>
      </c>
      <c r="B168" s="1" t="s">
        <v>418</v>
      </c>
      <c r="C168" t="s">
        <v>419</v>
      </c>
      <c r="D168" t="s">
        <v>420</v>
      </c>
      <c r="E168" t="s">
        <v>9</v>
      </c>
      <c r="F168" t="s">
        <v>4589</v>
      </c>
      <c r="G168" s="1">
        <v>167</v>
      </c>
    </row>
    <row r="169" spans="1:7" ht="13.5">
      <c r="A169" t="str">
        <f>"009700"</f>
        <v>009700</v>
      </c>
      <c r="B169" s="1" t="s">
        <v>421</v>
      </c>
      <c r="C169" t="s">
        <v>72</v>
      </c>
      <c r="D169" t="s">
        <v>422</v>
      </c>
      <c r="E169" t="s">
        <v>13</v>
      </c>
      <c r="F169" t="s">
        <v>4590</v>
      </c>
      <c r="G169" s="1">
        <v>168</v>
      </c>
    </row>
    <row r="170" spans="1:7" ht="13.5">
      <c r="A170" t="str">
        <f>"006059"</f>
        <v>006059</v>
      </c>
      <c r="B170" s="1" t="s">
        <v>260</v>
      </c>
      <c r="C170" t="s">
        <v>261</v>
      </c>
      <c r="D170" t="s">
        <v>423</v>
      </c>
      <c r="E170" t="s">
        <v>32</v>
      </c>
      <c r="F170" t="s">
        <v>4591</v>
      </c>
      <c r="G170" s="1">
        <v>169</v>
      </c>
    </row>
    <row r="171" spans="1:7" ht="13.5">
      <c r="A171" t="str">
        <f>"003566"</f>
        <v>003566</v>
      </c>
      <c r="B171" s="1" t="s">
        <v>33</v>
      </c>
      <c r="C171" t="s">
        <v>34</v>
      </c>
      <c r="D171" t="s">
        <v>424</v>
      </c>
      <c r="E171" t="s">
        <v>425</v>
      </c>
      <c r="F171" t="s">
        <v>4592</v>
      </c>
      <c r="G171" s="1">
        <v>170</v>
      </c>
    </row>
    <row r="172" spans="1:7" ht="13.5">
      <c r="A172" t="str">
        <f>"005016"</f>
        <v>005016</v>
      </c>
      <c r="B172" s="1" t="s">
        <v>426</v>
      </c>
      <c r="C172" t="s">
        <v>77</v>
      </c>
      <c r="D172" t="s">
        <v>427</v>
      </c>
      <c r="E172" t="s">
        <v>9</v>
      </c>
      <c r="F172" t="s">
        <v>4593</v>
      </c>
      <c r="G172" s="1">
        <v>171</v>
      </c>
    </row>
    <row r="173" spans="1:7" ht="13.5">
      <c r="A173" t="str">
        <f>"000078"</f>
        <v>000078</v>
      </c>
      <c r="B173" s="1" t="s">
        <v>428</v>
      </c>
      <c r="C173" t="s">
        <v>95</v>
      </c>
      <c r="D173" t="s">
        <v>429</v>
      </c>
      <c r="E173" t="s">
        <v>32</v>
      </c>
      <c r="F173" t="s">
        <v>4594</v>
      </c>
      <c r="G173" s="1">
        <v>172</v>
      </c>
    </row>
    <row r="174" spans="1:7" ht="13.5">
      <c r="A174" t="str">
        <f>"000837"</f>
        <v>000837</v>
      </c>
      <c r="B174" s="1" t="s">
        <v>430</v>
      </c>
      <c r="C174" t="s">
        <v>431</v>
      </c>
      <c r="D174" t="s">
        <v>432</v>
      </c>
      <c r="E174" t="s">
        <v>32</v>
      </c>
      <c r="F174" t="s">
        <v>4595</v>
      </c>
      <c r="G174" s="1">
        <v>173</v>
      </c>
    </row>
    <row r="175" spans="1:7" ht="13.5">
      <c r="A175" t="str">
        <f>"007718"</f>
        <v>007718</v>
      </c>
      <c r="B175" s="1" t="s">
        <v>433</v>
      </c>
      <c r="C175" t="s">
        <v>434</v>
      </c>
      <c r="D175" t="s">
        <v>435</v>
      </c>
      <c r="E175" t="s">
        <v>9</v>
      </c>
      <c r="F175" t="s">
        <v>4596</v>
      </c>
      <c r="G175" s="1">
        <v>174</v>
      </c>
    </row>
    <row r="176" spans="1:7" ht="13.5">
      <c r="A176" t="str">
        <f>"010001"</f>
        <v>010001</v>
      </c>
      <c r="B176" s="1" t="s">
        <v>436</v>
      </c>
      <c r="C176" t="s">
        <v>11</v>
      </c>
      <c r="D176" t="s">
        <v>437</v>
      </c>
      <c r="E176" t="s">
        <v>9</v>
      </c>
      <c r="F176" t="s">
        <v>4597</v>
      </c>
      <c r="G176" s="1">
        <v>175</v>
      </c>
    </row>
    <row r="177" spans="1:7" ht="13.5">
      <c r="A177" t="str">
        <f>"002355"</f>
        <v>002355</v>
      </c>
      <c r="B177" s="1" t="s">
        <v>438</v>
      </c>
      <c r="C177" t="s">
        <v>82</v>
      </c>
      <c r="D177" t="s">
        <v>439</v>
      </c>
      <c r="E177" t="s">
        <v>32</v>
      </c>
      <c r="F177" t="s">
        <v>4598</v>
      </c>
      <c r="G177" s="1">
        <v>176</v>
      </c>
    </row>
    <row r="178" spans="1:7" ht="13.5">
      <c r="A178" t="str">
        <f>"000055"</f>
        <v>000055</v>
      </c>
      <c r="B178" s="1" t="s">
        <v>226</v>
      </c>
      <c r="C178" t="s">
        <v>227</v>
      </c>
      <c r="D178" t="s">
        <v>440</v>
      </c>
      <c r="E178" t="s">
        <v>9</v>
      </c>
      <c r="F178" t="s">
        <v>4599</v>
      </c>
      <c r="G178" s="1">
        <v>177</v>
      </c>
    </row>
    <row r="179" spans="1:7" ht="13.5">
      <c r="A179" t="str">
        <f>"000079"</f>
        <v>000079</v>
      </c>
      <c r="B179" s="1" t="s">
        <v>441</v>
      </c>
      <c r="C179" t="s">
        <v>95</v>
      </c>
      <c r="D179" t="s">
        <v>442</v>
      </c>
      <c r="E179" t="s">
        <v>32</v>
      </c>
      <c r="F179" t="s">
        <v>4600</v>
      </c>
      <c r="G179" s="1">
        <v>178</v>
      </c>
    </row>
    <row r="180" spans="1:7" ht="13.5">
      <c r="A180" t="str">
        <f>"000950"</f>
        <v>000950</v>
      </c>
      <c r="B180" s="1" t="s">
        <v>362</v>
      </c>
      <c r="C180" t="s">
        <v>363</v>
      </c>
      <c r="D180" t="s">
        <v>443</v>
      </c>
      <c r="E180" t="s">
        <v>32</v>
      </c>
      <c r="F180" t="s">
        <v>4601</v>
      </c>
      <c r="G180" s="1">
        <v>179</v>
      </c>
    </row>
    <row r="181" spans="1:7" ht="13.5">
      <c r="A181" t="str">
        <f>"000995"</f>
        <v>000995</v>
      </c>
      <c r="B181" s="1" t="s">
        <v>444</v>
      </c>
      <c r="C181" t="s">
        <v>216</v>
      </c>
      <c r="D181" t="s">
        <v>445</v>
      </c>
      <c r="E181" t="s">
        <v>9</v>
      </c>
      <c r="F181" t="s">
        <v>4602</v>
      </c>
      <c r="G181" s="1">
        <v>180</v>
      </c>
    </row>
    <row r="182" spans="1:7" ht="13.5">
      <c r="A182" t="str">
        <f>"999998"</f>
        <v>999998</v>
      </c>
      <c r="B182" s="1" t="s">
        <v>446</v>
      </c>
      <c r="C182" t="s">
        <v>101</v>
      </c>
      <c r="D182" t="s">
        <v>447</v>
      </c>
      <c r="E182" t="s">
        <v>9</v>
      </c>
      <c r="F182" t="s">
        <v>4603</v>
      </c>
      <c r="G182" s="1">
        <v>181</v>
      </c>
    </row>
    <row r="183" spans="1:7" ht="13.5">
      <c r="A183" t="str">
        <f>"007736"</f>
        <v>007736</v>
      </c>
      <c r="B183" s="1" t="s">
        <v>448</v>
      </c>
      <c r="C183" t="s">
        <v>314</v>
      </c>
      <c r="D183" t="s">
        <v>449</v>
      </c>
      <c r="E183" t="s">
        <v>9</v>
      </c>
      <c r="F183" t="s">
        <v>4604</v>
      </c>
      <c r="G183" s="1">
        <v>182</v>
      </c>
    </row>
    <row r="184" spans="1:7" ht="13.5">
      <c r="A184" t="str">
        <f>"006828"</f>
        <v>006828</v>
      </c>
      <c r="B184" s="1" t="s">
        <v>450</v>
      </c>
      <c r="C184" t="s">
        <v>34</v>
      </c>
      <c r="D184" t="s">
        <v>451</v>
      </c>
      <c r="E184" t="s">
        <v>9</v>
      </c>
      <c r="F184" t="s">
        <v>4605</v>
      </c>
      <c r="G184" s="1">
        <v>183</v>
      </c>
    </row>
    <row r="185" spans="1:7" ht="13.5">
      <c r="A185" t="str">
        <f>"123339"</f>
        <v>123339</v>
      </c>
      <c r="B185" s="1" t="s">
        <v>452</v>
      </c>
      <c r="C185" t="s">
        <v>453</v>
      </c>
      <c r="D185" t="s">
        <v>454</v>
      </c>
      <c r="E185" t="s">
        <v>32</v>
      </c>
      <c r="F185" t="s">
        <v>4606</v>
      </c>
      <c r="G185" s="1">
        <v>184</v>
      </c>
    </row>
    <row r="186" spans="1:7" ht="13.5">
      <c r="A186" t="str">
        <f>"009019"</f>
        <v>009019</v>
      </c>
      <c r="B186" s="1" t="s">
        <v>455</v>
      </c>
      <c r="C186" t="s">
        <v>456</v>
      </c>
      <c r="D186" t="s">
        <v>457</v>
      </c>
      <c r="E186" t="s">
        <v>90</v>
      </c>
      <c r="F186" t="s">
        <v>4607</v>
      </c>
      <c r="G186" s="1">
        <v>185</v>
      </c>
    </row>
    <row r="187" spans="1:7" ht="13.5">
      <c r="A187" t="str">
        <f>"002780"</f>
        <v>002780</v>
      </c>
      <c r="B187" s="1" t="s">
        <v>458</v>
      </c>
      <c r="C187" t="s">
        <v>459</v>
      </c>
      <c r="D187" t="s">
        <v>460</v>
      </c>
      <c r="E187" t="s">
        <v>32</v>
      </c>
      <c r="F187" t="s">
        <v>4608</v>
      </c>
      <c r="G187" s="1">
        <v>186</v>
      </c>
    </row>
    <row r="188" spans="1:7" ht="13.5">
      <c r="A188" t="str">
        <f>"001217"</f>
        <v>001217</v>
      </c>
      <c r="B188" s="1" t="s">
        <v>461</v>
      </c>
      <c r="C188" t="s">
        <v>462</v>
      </c>
      <c r="D188" t="s">
        <v>463</v>
      </c>
      <c r="E188" t="s">
        <v>32</v>
      </c>
      <c r="F188" t="s">
        <v>4609</v>
      </c>
      <c r="G188" s="1">
        <v>187</v>
      </c>
    </row>
    <row r="189" spans="1:7" ht="13.5">
      <c r="A189" t="str">
        <f>"001226"</f>
        <v>001226</v>
      </c>
      <c r="B189" s="1" t="s">
        <v>464</v>
      </c>
      <c r="C189" t="s">
        <v>34</v>
      </c>
      <c r="D189" t="s">
        <v>465</v>
      </c>
      <c r="E189" t="s">
        <v>32</v>
      </c>
      <c r="F189" t="s">
        <v>4610</v>
      </c>
      <c r="G189" s="1">
        <v>188</v>
      </c>
    </row>
    <row r="190" spans="1:7" ht="13.5">
      <c r="A190" t="str">
        <f>"000820"</f>
        <v>000820</v>
      </c>
      <c r="B190" s="1" t="s">
        <v>466</v>
      </c>
      <c r="C190" t="s">
        <v>50</v>
      </c>
      <c r="D190" t="s">
        <v>467</v>
      </c>
      <c r="E190" t="s">
        <v>9</v>
      </c>
      <c r="F190" t="s">
        <v>4611</v>
      </c>
      <c r="G190" s="1">
        <v>189</v>
      </c>
    </row>
    <row r="191" spans="1:7" ht="13.5">
      <c r="A191" t="str">
        <f>"003287"</f>
        <v>003287</v>
      </c>
      <c r="B191" s="1" t="s">
        <v>468</v>
      </c>
      <c r="C191" t="s">
        <v>107</v>
      </c>
      <c r="D191" t="s">
        <v>469</v>
      </c>
      <c r="E191" t="s">
        <v>9</v>
      </c>
      <c r="F191" t="s">
        <v>4612</v>
      </c>
      <c r="G191" s="1">
        <v>190</v>
      </c>
    </row>
    <row r="192" spans="1:7" ht="13.5">
      <c r="A192" t="str">
        <f>"000047"</f>
        <v>000047</v>
      </c>
      <c r="B192" s="1" t="s">
        <v>470</v>
      </c>
      <c r="C192" t="s">
        <v>101</v>
      </c>
      <c r="D192" t="s">
        <v>471</v>
      </c>
      <c r="E192" t="s">
        <v>9</v>
      </c>
      <c r="F192" t="s">
        <v>4613</v>
      </c>
      <c r="G192" s="1">
        <v>191</v>
      </c>
    </row>
    <row r="193" spans="1:7" ht="13.5">
      <c r="A193" t="str">
        <f>"001957"</f>
        <v>001957</v>
      </c>
      <c r="B193" s="1" t="s">
        <v>472</v>
      </c>
      <c r="C193" t="s">
        <v>266</v>
      </c>
      <c r="D193" t="s">
        <v>473</v>
      </c>
      <c r="E193" t="s">
        <v>425</v>
      </c>
      <c r="F193" t="s">
        <v>4614</v>
      </c>
      <c r="G193" s="1">
        <v>192</v>
      </c>
    </row>
    <row r="194" spans="1:7" ht="13.5">
      <c r="A194" t="str">
        <f>"009451"</f>
        <v>009451</v>
      </c>
      <c r="B194" s="1" t="s">
        <v>474</v>
      </c>
      <c r="C194" t="s">
        <v>18</v>
      </c>
      <c r="D194" t="s">
        <v>475</v>
      </c>
      <c r="E194" t="s">
        <v>9</v>
      </c>
      <c r="F194" t="s">
        <v>4615</v>
      </c>
      <c r="G194" s="1">
        <v>193</v>
      </c>
    </row>
    <row r="195" spans="1:7" ht="13.5">
      <c r="A195" t="str">
        <f>"000013"</f>
        <v>000013</v>
      </c>
      <c r="B195" s="1" t="s">
        <v>356</v>
      </c>
      <c r="C195" t="s">
        <v>50</v>
      </c>
      <c r="D195" t="s">
        <v>476</v>
      </c>
      <c r="E195" t="s">
        <v>9</v>
      </c>
      <c r="F195" t="s">
        <v>4616</v>
      </c>
      <c r="G195" s="1">
        <v>194</v>
      </c>
    </row>
    <row r="196" spans="1:7" ht="13.5">
      <c r="A196" t="str">
        <f>"000907"</f>
        <v>000907</v>
      </c>
      <c r="B196" s="1" t="s">
        <v>477</v>
      </c>
      <c r="C196" t="s">
        <v>41</v>
      </c>
      <c r="D196" t="s">
        <v>478</v>
      </c>
      <c r="E196" t="s">
        <v>9</v>
      </c>
      <c r="F196" t="s">
        <v>4617</v>
      </c>
      <c r="G196" s="1">
        <v>195</v>
      </c>
    </row>
    <row r="197" spans="1:7" ht="13.5">
      <c r="A197" t="str">
        <f>"001682"</f>
        <v>001682</v>
      </c>
      <c r="B197" s="1" t="s">
        <v>479</v>
      </c>
      <c r="C197" t="s">
        <v>77</v>
      </c>
      <c r="D197" t="s">
        <v>480</v>
      </c>
      <c r="E197" t="s">
        <v>9</v>
      </c>
      <c r="F197" t="s">
        <v>4618</v>
      </c>
      <c r="G197" s="1">
        <v>196</v>
      </c>
    </row>
    <row r="198" spans="1:7" ht="13.5">
      <c r="A198" t="str">
        <f>"006105"</f>
        <v>006105</v>
      </c>
      <c r="B198" s="1" t="s">
        <v>481</v>
      </c>
      <c r="C198" t="s">
        <v>101</v>
      </c>
      <c r="D198" t="s">
        <v>482</v>
      </c>
      <c r="E198" t="s">
        <v>52</v>
      </c>
      <c r="F198" t="s">
        <v>4619</v>
      </c>
      <c r="G198" s="1">
        <v>197</v>
      </c>
    </row>
    <row r="199" spans="1:7" ht="13.5">
      <c r="A199" t="str">
        <f>"010001"</f>
        <v>010001</v>
      </c>
      <c r="B199" s="1" t="s">
        <v>436</v>
      </c>
      <c r="C199" t="s">
        <v>11</v>
      </c>
      <c r="D199" t="s">
        <v>483</v>
      </c>
      <c r="E199" t="s">
        <v>9</v>
      </c>
      <c r="F199" t="s">
        <v>4620</v>
      </c>
      <c r="G199" s="1">
        <v>198</v>
      </c>
    </row>
    <row r="200" spans="1:7" ht="13.5">
      <c r="A200" t="str">
        <f>"001896"</f>
        <v>001896</v>
      </c>
      <c r="B200" s="1" t="s">
        <v>484</v>
      </c>
      <c r="C200" t="s">
        <v>7</v>
      </c>
      <c r="D200" t="s">
        <v>485</v>
      </c>
      <c r="E200" t="s">
        <v>32</v>
      </c>
      <c r="F200" t="s">
        <v>4621</v>
      </c>
      <c r="G200" s="1">
        <v>199</v>
      </c>
    </row>
    <row r="201" spans="1:7" ht="13.5">
      <c r="A201" t="str">
        <f>"073555"</f>
        <v>073555</v>
      </c>
      <c r="B201" s="1" t="s">
        <v>354</v>
      </c>
      <c r="C201" t="s">
        <v>38</v>
      </c>
      <c r="D201" t="s">
        <v>486</v>
      </c>
      <c r="E201" t="s">
        <v>9</v>
      </c>
      <c r="F201" t="s">
        <v>4622</v>
      </c>
      <c r="G201" s="1">
        <v>200</v>
      </c>
    </row>
    <row r="202" spans="1:7" ht="13.5">
      <c r="A202" t="str">
        <f>"001583"</f>
        <v>001583</v>
      </c>
      <c r="B202" s="1" t="s">
        <v>487</v>
      </c>
      <c r="C202" t="s">
        <v>166</v>
      </c>
      <c r="D202" t="s">
        <v>488</v>
      </c>
      <c r="E202" t="s">
        <v>32</v>
      </c>
      <c r="F202" t="s">
        <v>4623</v>
      </c>
      <c r="G202" s="1">
        <v>201</v>
      </c>
    </row>
    <row r="203" spans="1:7" ht="13.5">
      <c r="A203" t="str">
        <f>"004343"</f>
        <v>004343</v>
      </c>
      <c r="B203" s="1" t="s">
        <v>489</v>
      </c>
      <c r="C203" t="s">
        <v>490</v>
      </c>
      <c r="D203" t="s">
        <v>491</v>
      </c>
      <c r="E203" t="s">
        <v>32</v>
      </c>
      <c r="F203" t="s">
        <v>4624</v>
      </c>
      <c r="G203" s="1">
        <v>202</v>
      </c>
    </row>
    <row r="204" spans="1:7" ht="13.5">
      <c r="A204" t="str">
        <f>"081567"</f>
        <v>081567</v>
      </c>
      <c r="B204" s="1" t="s">
        <v>492</v>
      </c>
      <c r="C204" t="s">
        <v>493</v>
      </c>
      <c r="D204" t="s">
        <v>494</v>
      </c>
      <c r="E204" t="s">
        <v>13</v>
      </c>
      <c r="F204" t="s">
        <v>4625</v>
      </c>
      <c r="G204" s="1">
        <v>203</v>
      </c>
    </row>
    <row r="205" spans="1:7" ht="13.5">
      <c r="A205" t="str">
        <f>"005998"</f>
        <v>005998</v>
      </c>
      <c r="B205" s="1" t="s">
        <v>495</v>
      </c>
      <c r="C205" t="s">
        <v>496</v>
      </c>
      <c r="D205" t="s">
        <v>497</v>
      </c>
      <c r="E205" t="s">
        <v>241</v>
      </c>
      <c r="F205" t="s">
        <v>4626</v>
      </c>
      <c r="G205" s="1">
        <v>204</v>
      </c>
    </row>
    <row r="206" spans="1:7" ht="13.5">
      <c r="A206" t="str">
        <f>"007656"</f>
        <v>007656</v>
      </c>
      <c r="B206" s="1" t="s">
        <v>498</v>
      </c>
      <c r="C206" t="s">
        <v>57</v>
      </c>
      <c r="D206" t="s">
        <v>499</v>
      </c>
      <c r="E206" t="s">
        <v>9</v>
      </c>
      <c r="F206" t="s">
        <v>4627</v>
      </c>
      <c r="G206" s="1">
        <v>205</v>
      </c>
    </row>
    <row r="207" spans="1:7" ht="13.5">
      <c r="A207" t="str">
        <f>"001616"</f>
        <v>001616</v>
      </c>
      <c r="B207" s="1" t="s">
        <v>500</v>
      </c>
      <c r="C207" t="s">
        <v>98</v>
      </c>
      <c r="D207" t="s">
        <v>501</v>
      </c>
      <c r="E207" t="s">
        <v>32</v>
      </c>
      <c r="F207" t="s">
        <v>4628</v>
      </c>
      <c r="G207" s="1">
        <v>206</v>
      </c>
    </row>
    <row r="208" spans="1:7" ht="13.5">
      <c r="A208" t="str">
        <f>"000026"</f>
        <v>000026</v>
      </c>
      <c r="B208" s="1" t="s">
        <v>286</v>
      </c>
      <c r="C208" t="s">
        <v>50</v>
      </c>
      <c r="D208" t="s">
        <v>502</v>
      </c>
      <c r="E208" t="s">
        <v>36</v>
      </c>
      <c r="F208" t="s">
        <v>4629</v>
      </c>
      <c r="G208" s="1">
        <v>207</v>
      </c>
    </row>
    <row r="209" spans="1:7" ht="13.5">
      <c r="A209" t="str">
        <f>"000275"</f>
        <v>000275</v>
      </c>
      <c r="B209" s="1" t="s">
        <v>503</v>
      </c>
      <c r="C209" t="s">
        <v>504</v>
      </c>
      <c r="D209" t="s">
        <v>505</v>
      </c>
      <c r="E209" t="s">
        <v>9</v>
      </c>
      <c r="F209" t="s">
        <v>4630</v>
      </c>
      <c r="G209" s="1">
        <v>208</v>
      </c>
    </row>
    <row r="210" spans="1:7" ht="13.5">
      <c r="A210" t="str">
        <f>"000651"</f>
        <v>000651</v>
      </c>
      <c r="B210" s="1" t="s">
        <v>506</v>
      </c>
      <c r="C210" t="s">
        <v>507</v>
      </c>
      <c r="D210" t="s">
        <v>508</v>
      </c>
      <c r="E210" t="s">
        <v>9</v>
      </c>
      <c r="F210" t="s">
        <v>4631</v>
      </c>
      <c r="G210" s="1">
        <v>209</v>
      </c>
    </row>
    <row r="211" spans="1:7" ht="13.5">
      <c r="A211" t="str">
        <f>"006620"</f>
        <v>006620</v>
      </c>
      <c r="B211" s="1" t="s">
        <v>301</v>
      </c>
      <c r="C211" t="s">
        <v>302</v>
      </c>
      <c r="D211" t="s">
        <v>509</v>
      </c>
      <c r="E211" t="s">
        <v>9</v>
      </c>
      <c r="F211" t="s">
        <v>4632</v>
      </c>
      <c r="G211" s="1">
        <v>210</v>
      </c>
    </row>
    <row r="212" spans="1:7" ht="13.5">
      <c r="A212" t="str">
        <f>"000651"</f>
        <v>000651</v>
      </c>
      <c r="B212" s="1" t="s">
        <v>506</v>
      </c>
      <c r="C212" t="s">
        <v>507</v>
      </c>
      <c r="D212" t="s">
        <v>510</v>
      </c>
      <c r="E212" t="s">
        <v>32</v>
      </c>
      <c r="F212" t="s">
        <v>4633</v>
      </c>
      <c r="G212" s="1">
        <v>211</v>
      </c>
    </row>
    <row r="213" spans="1:7" ht="13.5">
      <c r="A213" t="str">
        <f>"095999"</f>
        <v>095999</v>
      </c>
      <c r="B213" s="1" t="s">
        <v>511</v>
      </c>
      <c r="C213" t="s">
        <v>512</v>
      </c>
      <c r="D213" t="s">
        <v>513</v>
      </c>
      <c r="E213" t="s">
        <v>9</v>
      </c>
      <c r="F213" t="s">
        <v>4634</v>
      </c>
      <c r="G213" s="1">
        <v>212</v>
      </c>
    </row>
    <row r="214" spans="1:7" ht="13.5">
      <c r="A214" t="str">
        <f>"006366"</f>
        <v>006366</v>
      </c>
      <c r="B214" s="1" t="s">
        <v>514</v>
      </c>
      <c r="C214" t="s">
        <v>515</v>
      </c>
      <c r="D214" t="s">
        <v>516</v>
      </c>
      <c r="E214" t="s">
        <v>179</v>
      </c>
      <c r="F214" t="s">
        <v>4635</v>
      </c>
      <c r="G214" s="1">
        <v>213</v>
      </c>
    </row>
    <row r="215" spans="1:7" ht="13.5">
      <c r="A215" t="str">
        <f>"002858"</f>
        <v>002858</v>
      </c>
      <c r="B215" s="1" t="s">
        <v>517</v>
      </c>
      <c r="C215" t="s">
        <v>504</v>
      </c>
      <c r="D215" t="s">
        <v>518</v>
      </c>
      <c r="E215" t="s">
        <v>32</v>
      </c>
      <c r="F215" t="s">
        <v>4636</v>
      </c>
      <c r="G215" s="1">
        <v>214</v>
      </c>
    </row>
    <row r="216" spans="1:7" ht="13.5">
      <c r="A216" t="str">
        <f>"007899"</f>
        <v>007899</v>
      </c>
      <c r="B216" s="1" t="s">
        <v>519</v>
      </c>
      <c r="C216" t="s">
        <v>47</v>
      </c>
      <c r="D216" t="s">
        <v>520</v>
      </c>
      <c r="E216" t="s">
        <v>9</v>
      </c>
      <c r="F216" t="s">
        <v>4637</v>
      </c>
      <c r="G216" s="1">
        <v>215</v>
      </c>
    </row>
    <row r="217" spans="1:7" ht="13.5">
      <c r="A217" t="str">
        <f>"000713"</f>
        <v>000713</v>
      </c>
      <c r="B217" s="1" t="s">
        <v>521</v>
      </c>
      <c r="C217" t="s">
        <v>434</v>
      </c>
      <c r="D217" t="s">
        <v>522</v>
      </c>
      <c r="E217" t="s">
        <v>9</v>
      </c>
      <c r="F217" t="s">
        <v>4638</v>
      </c>
      <c r="G217" s="1">
        <v>216</v>
      </c>
    </row>
    <row r="218" spans="1:7" ht="13.5">
      <c r="A218" t="str">
        <f>"009237"</f>
        <v>009237</v>
      </c>
      <c r="B218" s="1" t="s">
        <v>523</v>
      </c>
      <c r="C218" t="s">
        <v>72</v>
      </c>
      <c r="D218" t="s">
        <v>524</v>
      </c>
      <c r="E218" t="s">
        <v>9</v>
      </c>
      <c r="F218" t="s">
        <v>4639</v>
      </c>
      <c r="G218" s="1">
        <v>217</v>
      </c>
    </row>
    <row r="219" spans="1:7" ht="13.5">
      <c r="A219" t="str">
        <f>"003599"</f>
        <v>003599</v>
      </c>
      <c r="B219" s="1" t="s">
        <v>525</v>
      </c>
      <c r="C219" t="s">
        <v>526</v>
      </c>
      <c r="D219" t="s">
        <v>527</v>
      </c>
      <c r="E219" t="s">
        <v>9</v>
      </c>
      <c r="F219" t="s">
        <v>4640</v>
      </c>
      <c r="G219" s="1">
        <v>218</v>
      </c>
    </row>
    <row r="220" spans="1:7" ht="13.5">
      <c r="A220" t="str">
        <f>"000813"</f>
        <v>000813</v>
      </c>
      <c r="B220" s="1" t="s">
        <v>528</v>
      </c>
      <c r="C220" t="s">
        <v>529</v>
      </c>
      <c r="D220" t="s">
        <v>530</v>
      </c>
      <c r="E220" t="s">
        <v>9</v>
      </c>
      <c r="F220" t="s">
        <v>4641</v>
      </c>
      <c r="G220" s="1">
        <v>219</v>
      </c>
    </row>
    <row r="221" spans="1:7" ht="13.5">
      <c r="A221" t="str">
        <f>"000992"</f>
        <v>000992</v>
      </c>
      <c r="B221" s="1" t="s">
        <v>153</v>
      </c>
      <c r="C221" t="s">
        <v>154</v>
      </c>
      <c r="D221" t="s">
        <v>531</v>
      </c>
      <c r="E221" t="s">
        <v>9</v>
      </c>
      <c r="F221" t="s">
        <v>4642</v>
      </c>
      <c r="G221" s="1">
        <v>220</v>
      </c>
    </row>
    <row r="222" spans="1:7" ht="13.5">
      <c r="A222" t="str">
        <f>"007660"</f>
        <v>007660</v>
      </c>
      <c r="B222" s="1" t="s">
        <v>532</v>
      </c>
      <c r="C222" t="s">
        <v>533</v>
      </c>
      <c r="D222" t="s">
        <v>534</v>
      </c>
      <c r="E222" t="s">
        <v>9</v>
      </c>
      <c r="F222" t="s">
        <v>4643</v>
      </c>
      <c r="G222" s="1">
        <v>221</v>
      </c>
    </row>
    <row r="223" spans="1:7" ht="13.5">
      <c r="A223" t="str">
        <f>"005838"</f>
        <v>005838</v>
      </c>
      <c r="B223" s="1" t="s">
        <v>535</v>
      </c>
      <c r="C223" t="s">
        <v>41</v>
      </c>
      <c r="D223" t="s">
        <v>536</v>
      </c>
      <c r="E223" t="s">
        <v>241</v>
      </c>
      <c r="F223" t="s">
        <v>4644</v>
      </c>
      <c r="G223" s="1">
        <v>222</v>
      </c>
    </row>
    <row r="224" spans="1:7" ht="13.5">
      <c r="A224" t="str">
        <f>"003803"</f>
        <v>003803</v>
      </c>
      <c r="B224" s="1" t="s">
        <v>537</v>
      </c>
      <c r="C224" t="s">
        <v>504</v>
      </c>
      <c r="D224" t="s">
        <v>538</v>
      </c>
      <c r="E224" t="s">
        <v>13</v>
      </c>
      <c r="F224" t="s">
        <v>4645</v>
      </c>
      <c r="G224" s="1">
        <v>223</v>
      </c>
    </row>
    <row r="225" spans="1:7" ht="13.5">
      <c r="A225" t="str">
        <f>"000793"</f>
        <v>000793</v>
      </c>
      <c r="B225" s="1" t="s">
        <v>539</v>
      </c>
      <c r="C225" t="s">
        <v>18</v>
      </c>
      <c r="D225" t="s">
        <v>540</v>
      </c>
      <c r="E225" t="s">
        <v>32</v>
      </c>
      <c r="F225" t="s">
        <v>4646</v>
      </c>
      <c r="G225" s="1">
        <v>224</v>
      </c>
    </row>
    <row r="226" spans="1:7" ht="13.5">
      <c r="A226" t="str">
        <f>"001359"</f>
        <v>001359</v>
      </c>
      <c r="B226" s="1" t="s">
        <v>158</v>
      </c>
      <c r="C226" t="s">
        <v>72</v>
      </c>
      <c r="D226" t="s">
        <v>541</v>
      </c>
      <c r="E226" t="s">
        <v>9</v>
      </c>
      <c r="F226" t="s">
        <v>4647</v>
      </c>
      <c r="G226" s="1">
        <v>225</v>
      </c>
    </row>
    <row r="227" spans="1:7" ht="13.5">
      <c r="A227" t="str">
        <f>"001279"</f>
        <v>001279</v>
      </c>
      <c r="B227" s="1" t="s">
        <v>542</v>
      </c>
      <c r="C227" t="s">
        <v>462</v>
      </c>
      <c r="D227" t="s">
        <v>543</v>
      </c>
      <c r="E227" t="s">
        <v>9</v>
      </c>
      <c r="F227" t="s">
        <v>4648</v>
      </c>
      <c r="G227" s="1">
        <v>226</v>
      </c>
    </row>
    <row r="228" spans="1:7" ht="13.5">
      <c r="A228" t="str">
        <f>"005178"</f>
        <v>005178</v>
      </c>
      <c r="B228" s="1" t="s">
        <v>544</v>
      </c>
      <c r="C228" t="s">
        <v>21</v>
      </c>
      <c r="D228" t="s">
        <v>545</v>
      </c>
      <c r="E228" t="s">
        <v>32</v>
      </c>
      <c r="F228" t="s">
        <v>4649</v>
      </c>
      <c r="G228" s="1">
        <v>227</v>
      </c>
    </row>
    <row r="229" spans="1:7" ht="13.5">
      <c r="A229" t="str">
        <f>"000988"</f>
        <v>000988</v>
      </c>
      <c r="B229" s="1" t="s">
        <v>546</v>
      </c>
      <c r="C229" t="s">
        <v>547</v>
      </c>
      <c r="D229" t="s">
        <v>548</v>
      </c>
      <c r="E229" t="s">
        <v>9</v>
      </c>
      <c r="F229" t="s">
        <v>4650</v>
      </c>
      <c r="G229" s="1">
        <v>228</v>
      </c>
    </row>
    <row r="230" spans="1:7" ht="13.5">
      <c r="A230" t="str">
        <f>"000516"</f>
        <v>000516</v>
      </c>
      <c r="B230" s="1" t="s">
        <v>549</v>
      </c>
      <c r="C230" t="s">
        <v>550</v>
      </c>
      <c r="D230" t="s">
        <v>551</v>
      </c>
      <c r="E230" t="s">
        <v>13</v>
      </c>
      <c r="F230" t="s">
        <v>4651</v>
      </c>
      <c r="G230" s="1">
        <v>229</v>
      </c>
    </row>
    <row r="231" spans="1:7" ht="13.5">
      <c r="A231" t="str">
        <f>"003567"</f>
        <v>003567</v>
      </c>
      <c r="B231" s="1" t="s">
        <v>552</v>
      </c>
      <c r="C231" t="s">
        <v>529</v>
      </c>
      <c r="D231" t="s">
        <v>553</v>
      </c>
      <c r="E231" t="s">
        <v>9</v>
      </c>
      <c r="F231" t="s">
        <v>4652</v>
      </c>
      <c r="G231" s="1">
        <v>230</v>
      </c>
    </row>
    <row r="232" spans="1:7" ht="13.5">
      <c r="A232" t="str">
        <f>"001181"</f>
        <v>001181</v>
      </c>
      <c r="B232" s="1" t="s">
        <v>554</v>
      </c>
      <c r="C232" t="s">
        <v>462</v>
      </c>
      <c r="D232" t="s">
        <v>555</v>
      </c>
      <c r="E232" t="s">
        <v>9</v>
      </c>
      <c r="F232" t="s">
        <v>4653</v>
      </c>
      <c r="G232" s="1">
        <v>231</v>
      </c>
    </row>
    <row r="233" spans="1:7" ht="13.5">
      <c r="A233" t="str">
        <f>"001388"</f>
        <v>001388</v>
      </c>
      <c r="B233" s="1" t="s">
        <v>556</v>
      </c>
      <c r="C233" t="s">
        <v>557</v>
      </c>
      <c r="D233" t="s">
        <v>558</v>
      </c>
      <c r="E233" t="s">
        <v>32</v>
      </c>
      <c r="F233" t="s">
        <v>4654</v>
      </c>
      <c r="G233" s="1">
        <v>232</v>
      </c>
    </row>
    <row r="234" spans="1:7" ht="13.5">
      <c r="A234" t="str">
        <f>"007938"</f>
        <v>007938</v>
      </c>
      <c r="B234" s="1" t="s">
        <v>559</v>
      </c>
      <c r="C234" t="s">
        <v>85</v>
      </c>
      <c r="D234" t="s">
        <v>560</v>
      </c>
      <c r="E234" t="s">
        <v>13</v>
      </c>
      <c r="F234" t="s">
        <v>4655</v>
      </c>
      <c r="G234" s="1">
        <v>233</v>
      </c>
    </row>
    <row r="235" spans="1:7" ht="13.5">
      <c r="A235" t="str">
        <f>"002586"</f>
        <v>002586</v>
      </c>
      <c r="B235" s="1" t="s">
        <v>62</v>
      </c>
      <c r="C235" t="s">
        <v>50</v>
      </c>
      <c r="D235" t="s">
        <v>561</v>
      </c>
      <c r="E235" t="s">
        <v>9</v>
      </c>
      <c r="F235" t="s">
        <v>4656</v>
      </c>
      <c r="G235" s="1">
        <v>234</v>
      </c>
    </row>
    <row r="236" spans="1:7" ht="13.5">
      <c r="A236" t="str">
        <f>"015601"</f>
        <v>015601</v>
      </c>
      <c r="B236" s="1" t="s">
        <v>562</v>
      </c>
      <c r="C236" t="s">
        <v>504</v>
      </c>
      <c r="D236" t="s">
        <v>563</v>
      </c>
      <c r="E236" t="s">
        <v>32</v>
      </c>
      <c r="F236" t="s">
        <v>4657</v>
      </c>
      <c r="G236" s="1">
        <v>235</v>
      </c>
    </row>
    <row r="237" spans="1:7" ht="13.5">
      <c r="A237" t="str">
        <f>"003338"</f>
        <v>003338</v>
      </c>
      <c r="B237" s="1" t="s">
        <v>564</v>
      </c>
      <c r="C237" t="s">
        <v>77</v>
      </c>
      <c r="D237" t="s">
        <v>565</v>
      </c>
      <c r="E237" t="s">
        <v>9</v>
      </c>
      <c r="F237" t="s">
        <v>4658</v>
      </c>
      <c r="G237" s="1">
        <v>236</v>
      </c>
    </row>
    <row r="238" spans="1:7" ht="13.5">
      <c r="A238" t="str">
        <f>"191177"</f>
        <v>191177</v>
      </c>
      <c r="B238" s="1" t="s">
        <v>566</v>
      </c>
      <c r="C238" t="s">
        <v>101</v>
      </c>
      <c r="D238" t="s">
        <v>567</v>
      </c>
      <c r="E238" t="s">
        <v>32</v>
      </c>
      <c r="F238" t="s">
        <v>4659</v>
      </c>
      <c r="G238" s="1">
        <v>237</v>
      </c>
    </row>
    <row r="239" spans="1:7" ht="13.5">
      <c r="A239" t="str">
        <f>"158888"</f>
        <v>158888</v>
      </c>
      <c r="B239" s="1" t="s">
        <v>568</v>
      </c>
      <c r="C239" t="s">
        <v>569</v>
      </c>
      <c r="D239" t="s">
        <v>570</v>
      </c>
      <c r="E239" t="s">
        <v>9</v>
      </c>
      <c r="F239" t="s">
        <v>4660</v>
      </c>
      <c r="G239" s="1">
        <v>238</v>
      </c>
    </row>
    <row r="240" spans="1:7" ht="13.5">
      <c r="A240" t="str">
        <f>"009009"</f>
        <v>009009</v>
      </c>
      <c r="B240" s="1" t="s">
        <v>571</v>
      </c>
      <c r="C240" t="s">
        <v>151</v>
      </c>
      <c r="D240" t="s">
        <v>572</v>
      </c>
      <c r="E240" t="s">
        <v>9</v>
      </c>
      <c r="F240" t="s">
        <v>4661</v>
      </c>
      <c r="G240" s="1">
        <v>239</v>
      </c>
    </row>
    <row r="241" spans="1:7" ht="13.5">
      <c r="A241" t="str">
        <f>"002367"</f>
        <v>002367</v>
      </c>
      <c r="B241" s="1" t="s">
        <v>573</v>
      </c>
      <c r="C241" t="s">
        <v>266</v>
      </c>
      <c r="D241" t="s">
        <v>574</v>
      </c>
      <c r="E241" t="s">
        <v>9</v>
      </c>
      <c r="F241" t="s">
        <v>4662</v>
      </c>
      <c r="G241" s="1">
        <v>240</v>
      </c>
    </row>
    <row r="242" spans="1:7" ht="13.5">
      <c r="A242" t="str">
        <f>"099199"</f>
        <v>099199</v>
      </c>
      <c r="B242" s="1" t="s">
        <v>575</v>
      </c>
      <c r="C242" t="s">
        <v>101</v>
      </c>
      <c r="D242" t="s">
        <v>576</v>
      </c>
      <c r="E242" t="s">
        <v>9</v>
      </c>
      <c r="F242" t="s">
        <v>4663</v>
      </c>
      <c r="G242" s="1">
        <v>241</v>
      </c>
    </row>
    <row r="243" spans="1:7" ht="13.5">
      <c r="A243" t="str">
        <f>"100002"</f>
        <v>100002</v>
      </c>
      <c r="B243" s="1" t="s">
        <v>577</v>
      </c>
      <c r="C243" t="s">
        <v>140</v>
      </c>
      <c r="D243" t="s">
        <v>578</v>
      </c>
      <c r="E243" t="s">
        <v>32</v>
      </c>
      <c r="F243" t="s">
        <v>4664</v>
      </c>
      <c r="G243" s="1">
        <v>242</v>
      </c>
    </row>
    <row r="244" spans="1:7" ht="13.5">
      <c r="A244" t="str">
        <f>"000955"</f>
        <v>000955</v>
      </c>
      <c r="B244" s="1" t="s">
        <v>579</v>
      </c>
      <c r="C244" t="s">
        <v>77</v>
      </c>
      <c r="D244" t="s">
        <v>580</v>
      </c>
      <c r="E244" t="s">
        <v>32</v>
      </c>
      <c r="F244" t="s">
        <v>4665</v>
      </c>
      <c r="G244" s="1">
        <v>243</v>
      </c>
    </row>
    <row r="245" spans="1:7" ht="13.5">
      <c r="A245" t="str">
        <f>"000719"</f>
        <v>000719</v>
      </c>
      <c r="B245" s="1" t="s">
        <v>581</v>
      </c>
      <c r="C245" t="s">
        <v>24</v>
      </c>
      <c r="D245" t="s">
        <v>582</v>
      </c>
      <c r="E245" t="s">
        <v>9</v>
      </c>
      <c r="F245" t="s">
        <v>4666</v>
      </c>
      <c r="G245" s="1">
        <v>244</v>
      </c>
    </row>
    <row r="246" spans="1:7" ht="13.5">
      <c r="A246" t="str">
        <f>"928999"</f>
        <v>928999</v>
      </c>
      <c r="B246" s="1" t="s">
        <v>583</v>
      </c>
      <c r="C246" t="s">
        <v>512</v>
      </c>
      <c r="D246" t="s">
        <v>584</v>
      </c>
      <c r="E246" t="s">
        <v>9</v>
      </c>
      <c r="F246" t="s">
        <v>4667</v>
      </c>
      <c r="G246" s="1">
        <v>245</v>
      </c>
    </row>
    <row r="247" spans="1:7" ht="13.5">
      <c r="A247" t="str">
        <f>"003080"</f>
        <v>003080</v>
      </c>
      <c r="B247" s="1" t="s">
        <v>585</v>
      </c>
      <c r="C247" t="s">
        <v>193</v>
      </c>
      <c r="D247" t="s">
        <v>586</v>
      </c>
      <c r="E247" t="s">
        <v>9</v>
      </c>
      <c r="F247" t="s">
        <v>4668</v>
      </c>
      <c r="G247" s="1">
        <v>246</v>
      </c>
    </row>
    <row r="248" spans="1:7" ht="13.5">
      <c r="A248" t="str">
        <f>"001387"</f>
        <v>001387</v>
      </c>
      <c r="B248" s="1" t="s">
        <v>587</v>
      </c>
      <c r="C248" t="s">
        <v>588</v>
      </c>
      <c r="D248" t="s">
        <v>589</v>
      </c>
      <c r="E248" t="s">
        <v>9</v>
      </c>
      <c r="F248" t="s">
        <v>4669</v>
      </c>
      <c r="G248" s="1">
        <v>247</v>
      </c>
    </row>
    <row r="249" spans="1:7" ht="13.5">
      <c r="A249" t="str">
        <f>"002999"</f>
        <v>002999</v>
      </c>
      <c r="B249" s="1" t="s">
        <v>590</v>
      </c>
      <c r="C249" t="s">
        <v>101</v>
      </c>
      <c r="D249" t="s">
        <v>591</v>
      </c>
      <c r="E249" t="s">
        <v>32</v>
      </c>
      <c r="F249" t="s">
        <v>4670</v>
      </c>
      <c r="G249" s="1">
        <v>248</v>
      </c>
    </row>
    <row r="250" spans="1:7" ht="13.5">
      <c r="A250" t="str">
        <f>"038102"</f>
        <v>038102</v>
      </c>
      <c r="B250" s="1" t="s">
        <v>592</v>
      </c>
      <c r="C250" t="s">
        <v>15</v>
      </c>
      <c r="D250" t="s">
        <v>593</v>
      </c>
      <c r="E250" t="s">
        <v>9</v>
      </c>
      <c r="F250" t="s">
        <v>4671</v>
      </c>
      <c r="G250" s="1">
        <v>249</v>
      </c>
    </row>
    <row r="251" spans="1:7" ht="13.5">
      <c r="A251" t="str">
        <f>"005979"</f>
        <v>005979</v>
      </c>
      <c r="B251" s="1" t="s">
        <v>594</v>
      </c>
      <c r="C251" t="s">
        <v>233</v>
      </c>
      <c r="D251" t="s">
        <v>595</v>
      </c>
      <c r="E251" t="s">
        <v>9</v>
      </c>
      <c r="F251" t="s">
        <v>4672</v>
      </c>
      <c r="G251" s="1">
        <v>250</v>
      </c>
    </row>
    <row r="252" spans="1:7" ht="13.5">
      <c r="A252" t="str">
        <f>"000211"</f>
        <v>000211</v>
      </c>
      <c r="B252" s="1" t="s">
        <v>596</v>
      </c>
      <c r="C252" t="s">
        <v>597</v>
      </c>
      <c r="D252" t="s">
        <v>598</v>
      </c>
      <c r="E252" t="s">
        <v>32</v>
      </c>
      <c r="F252" t="s">
        <v>4673</v>
      </c>
      <c r="G252" s="1">
        <v>251</v>
      </c>
    </row>
    <row r="253" spans="1:7" ht="13.5">
      <c r="A253" t="str">
        <f>"163333"</f>
        <v>163333</v>
      </c>
      <c r="B253" s="1" t="s">
        <v>325</v>
      </c>
      <c r="C253" t="s">
        <v>326</v>
      </c>
      <c r="D253" t="s">
        <v>599</v>
      </c>
      <c r="E253" t="s">
        <v>9</v>
      </c>
      <c r="F253" t="s">
        <v>4674</v>
      </c>
      <c r="G253" s="1">
        <v>252</v>
      </c>
    </row>
    <row r="254" spans="1:7" ht="13.5">
      <c r="A254" t="str">
        <f>"001190"</f>
        <v>001190</v>
      </c>
      <c r="B254" s="1" t="s">
        <v>600</v>
      </c>
      <c r="C254" t="s">
        <v>163</v>
      </c>
      <c r="D254" t="s">
        <v>601</v>
      </c>
      <c r="E254" t="s">
        <v>9</v>
      </c>
      <c r="F254" t="s">
        <v>4675</v>
      </c>
      <c r="G254" s="1">
        <v>253</v>
      </c>
    </row>
    <row r="255" spans="1:7" ht="13.5">
      <c r="A255" t="str">
        <f>"005926"</f>
        <v>005926</v>
      </c>
      <c r="B255" s="1" t="s">
        <v>602</v>
      </c>
      <c r="C255" t="s">
        <v>603</v>
      </c>
      <c r="D255" t="s">
        <v>604</v>
      </c>
      <c r="E255" t="s">
        <v>32</v>
      </c>
      <c r="F255" t="s">
        <v>4676</v>
      </c>
      <c r="G255" s="1">
        <v>254</v>
      </c>
    </row>
    <row r="256" spans="1:7" ht="13.5">
      <c r="A256" t="str">
        <f>"998226"</f>
        <v>998226</v>
      </c>
      <c r="B256" s="1" t="s">
        <v>605</v>
      </c>
      <c r="C256" t="s">
        <v>456</v>
      </c>
      <c r="D256" t="s">
        <v>606</v>
      </c>
      <c r="E256" t="s">
        <v>607</v>
      </c>
      <c r="F256" t="s">
        <v>4677</v>
      </c>
      <c r="G256" s="1">
        <v>255</v>
      </c>
    </row>
    <row r="257" spans="1:7" ht="13.5">
      <c r="A257" t="str">
        <f>"000452"</f>
        <v>000452</v>
      </c>
      <c r="B257" s="1" t="s">
        <v>608</v>
      </c>
      <c r="C257" t="s">
        <v>117</v>
      </c>
      <c r="D257" t="s">
        <v>609</v>
      </c>
      <c r="E257" t="s">
        <v>90</v>
      </c>
      <c r="F257" t="s">
        <v>4678</v>
      </c>
      <c r="G257" s="1">
        <v>256</v>
      </c>
    </row>
    <row r="258" spans="1:7" ht="13.5">
      <c r="A258" t="str">
        <f>"961116"</f>
        <v>961116</v>
      </c>
      <c r="B258" s="1" t="s">
        <v>610</v>
      </c>
      <c r="C258" t="s">
        <v>98</v>
      </c>
      <c r="D258" t="s">
        <v>611</v>
      </c>
      <c r="E258" t="s">
        <v>32</v>
      </c>
      <c r="F258" t="s">
        <v>4679</v>
      </c>
      <c r="G258" s="1">
        <v>257</v>
      </c>
    </row>
    <row r="259" spans="1:7" ht="13.5">
      <c r="A259" t="str">
        <f>"007796"</f>
        <v>007796</v>
      </c>
      <c r="B259" s="1" t="s">
        <v>612</v>
      </c>
      <c r="C259" t="s">
        <v>284</v>
      </c>
      <c r="D259" t="s">
        <v>613</v>
      </c>
      <c r="E259" t="s">
        <v>32</v>
      </c>
      <c r="F259" t="s">
        <v>4680</v>
      </c>
      <c r="G259" s="1">
        <v>258</v>
      </c>
    </row>
    <row r="260" spans="1:7" ht="13.5">
      <c r="A260" t="str">
        <f>"002267"</f>
        <v>002267</v>
      </c>
      <c r="B260" s="1" t="s">
        <v>614</v>
      </c>
      <c r="C260" t="s">
        <v>21</v>
      </c>
      <c r="D260" t="s">
        <v>615</v>
      </c>
      <c r="E260" t="s">
        <v>9</v>
      </c>
      <c r="F260" t="s">
        <v>4681</v>
      </c>
      <c r="G260" s="1">
        <v>259</v>
      </c>
    </row>
    <row r="261" spans="1:7" ht="13.5">
      <c r="A261" t="str">
        <f>"009172"</f>
        <v>009172</v>
      </c>
      <c r="B261" s="1" t="s">
        <v>616</v>
      </c>
      <c r="C261" t="s">
        <v>107</v>
      </c>
      <c r="D261" t="s">
        <v>617</v>
      </c>
      <c r="E261" t="s">
        <v>32</v>
      </c>
      <c r="F261" t="s">
        <v>4682</v>
      </c>
      <c r="G261" s="1">
        <v>260</v>
      </c>
    </row>
    <row r="262" spans="1:7" ht="13.5">
      <c r="A262" t="str">
        <f>"003688"</f>
        <v>003688</v>
      </c>
      <c r="B262" s="1" t="s">
        <v>137</v>
      </c>
      <c r="C262" t="s">
        <v>34</v>
      </c>
      <c r="D262" t="s">
        <v>618</v>
      </c>
      <c r="E262" t="s">
        <v>425</v>
      </c>
      <c r="F262" t="s">
        <v>4683</v>
      </c>
      <c r="G262" s="1">
        <v>261</v>
      </c>
    </row>
    <row r="263" spans="1:7" ht="13.5">
      <c r="A263" t="str">
        <f>"000667"</f>
        <v>000667</v>
      </c>
      <c r="B263" s="1" t="s">
        <v>619</v>
      </c>
      <c r="C263" t="s">
        <v>504</v>
      </c>
      <c r="D263" t="s">
        <v>620</v>
      </c>
      <c r="E263" t="s">
        <v>9</v>
      </c>
      <c r="F263" t="s">
        <v>4684</v>
      </c>
      <c r="G263" s="1">
        <v>262</v>
      </c>
    </row>
    <row r="264" spans="1:7" ht="13.5">
      <c r="A264" t="str">
        <f>"005003"</f>
        <v>005003</v>
      </c>
      <c r="B264" s="1" t="s">
        <v>365</v>
      </c>
      <c r="C264" t="s">
        <v>151</v>
      </c>
      <c r="D264" t="s">
        <v>621</v>
      </c>
      <c r="E264" t="s">
        <v>13</v>
      </c>
      <c r="F264" t="s">
        <v>4685</v>
      </c>
      <c r="G264" s="1">
        <v>263</v>
      </c>
    </row>
    <row r="265" spans="1:7" ht="13.5">
      <c r="A265" t="str">
        <f>"006821"</f>
        <v>006821</v>
      </c>
      <c r="B265" s="1" t="s">
        <v>622</v>
      </c>
      <c r="C265" t="s">
        <v>623</v>
      </c>
      <c r="D265" t="s">
        <v>624</v>
      </c>
      <c r="E265" t="s">
        <v>241</v>
      </c>
      <c r="F265" t="s">
        <v>4686</v>
      </c>
      <c r="G265" s="1">
        <v>264</v>
      </c>
    </row>
    <row r="266" spans="1:7" ht="13.5">
      <c r="A266" t="str">
        <f>"006686"</f>
        <v>006686</v>
      </c>
      <c r="B266" s="1" t="s">
        <v>625</v>
      </c>
      <c r="C266" t="s">
        <v>95</v>
      </c>
      <c r="D266" t="s">
        <v>626</v>
      </c>
      <c r="E266" t="s">
        <v>9</v>
      </c>
      <c r="F266" t="s">
        <v>4687</v>
      </c>
      <c r="G266" s="1">
        <v>265</v>
      </c>
    </row>
    <row r="267" spans="1:7" ht="13.5">
      <c r="A267" t="str">
        <f>"000026"</f>
        <v>000026</v>
      </c>
      <c r="B267" s="1" t="s">
        <v>286</v>
      </c>
      <c r="C267" t="s">
        <v>50</v>
      </c>
      <c r="D267" t="s">
        <v>627</v>
      </c>
      <c r="E267" t="s">
        <v>9</v>
      </c>
      <c r="F267" t="s">
        <v>4688</v>
      </c>
      <c r="G267" s="1">
        <v>266</v>
      </c>
    </row>
    <row r="268" spans="1:7" ht="13.5">
      <c r="A268" t="str">
        <f>"000446"</f>
        <v>000446</v>
      </c>
      <c r="B268" s="1" t="s">
        <v>628</v>
      </c>
      <c r="C268" t="s">
        <v>101</v>
      </c>
      <c r="D268" t="s">
        <v>629</v>
      </c>
      <c r="E268" t="s">
        <v>9</v>
      </c>
      <c r="F268" t="s">
        <v>4689</v>
      </c>
      <c r="G268" s="1">
        <v>267</v>
      </c>
    </row>
    <row r="269" spans="1:7" ht="13.5">
      <c r="A269" t="str">
        <f>"002869"</f>
        <v>002869</v>
      </c>
      <c r="B269" s="1" t="s">
        <v>187</v>
      </c>
      <c r="C269" t="s">
        <v>188</v>
      </c>
      <c r="D269" t="s">
        <v>630</v>
      </c>
      <c r="E269" t="s">
        <v>241</v>
      </c>
      <c r="F269" t="s">
        <v>4690</v>
      </c>
      <c r="G269" s="1">
        <v>268</v>
      </c>
    </row>
    <row r="270" spans="1:7" ht="13.5">
      <c r="A270" t="str">
        <f>"006988"</f>
        <v>006988</v>
      </c>
      <c r="B270" s="1" t="s">
        <v>631</v>
      </c>
      <c r="C270" t="s">
        <v>98</v>
      </c>
      <c r="D270" t="s">
        <v>632</v>
      </c>
      <c r="E270" t="s">
        <v>32</v>
      </c>
      <c r="F270" t="s">
        <v>4691</v>
      </c>
      <c r="G270" s="1">
        <v>269</v>
      </c>
    </row>
    <row r="271" spans="1:7" ht="13.5">
      <c r="A271" t="str">
        <f>"501999"</f>
        <v>501999</v>
      </c>
      <c r="B271" s="1" t="s">
        <v>633</v>
      </c>
      <c r="C271" t="s">
        <v>634</v>
      </c>
      <c r="D271" t="s">
        <v>635</v>
      </c>
      <c r="E271" t="s">
        <v>197</v>
      </c>
      <c r="F271" t="s">
        <v>4692</v>
      </c>
      <c r="G271" s="1">
        <v>270</v>
      </c>
    </row>
    <row r="272" spans="1:7" ht="13.5">
      <c r="A272" t="str">
        <f>"001209"</f>
        <v>001209</v>
      </c>
      <c r="B272" s="1" t="s">
        <v>636</v>
      </c>
      <c r="C272" t="s">
        <v>637</v>
      </c>
      <c r="D272" t="s">
        <v>638</v>
      </c>
      <c r="E272" t="s">
        <v>9</v>
      </c>
      <c r="F272" t="s">
        <v>4693</v>
      </c>
      <c r="G272" s="1">
        <v>271</v>
      </c>
    </row>
    <row r="273" spans="1:7" ht="13.5">
      <c r="A273" t="str">
        <f>"000805"</f>
        <v>000805</v>
      </c>
      <c r="B273" s="1" t="s">
        <v>639</v>
      </c>
      <c r="C273" t="s">
        <v>496</v>
      </c>
      <c r="D273" t="s">
        <v>640</v>
      </c>
      <c r="E273" t="s">
        <v>9</v>
      </c>
      <c r="F273" t="s">
        <v>4694</v>
      </c>
      <c r="G273" s="1">
        <v>272</v>
      </c>
    </row>
    <row r="274" spans="1:7" ht="13.5">
      <c r="A274" t="str">
        <f>"006020"</f>
        <v>006020</v>
      </c>
      <c r="B274" s="1" t="s">
        <v>641</v>
      </c>
      <c r="C274" t="s">
        <v>642</v>
      </c>
      <c r="D274" t="s">
        <v>643</v>
      </c>
      <c r="E274" t="s">
        <v>52</v>
      </c>
      <c r="F274" t="s">
        <v>4695</v>
      </c>
      <c r="G274" s="1">
        <v>273</v>
      </c>
    </row>
    <row r="275" spans="1:7" ht="13.5">
      <c r="A275" t="str">
        <f>"008550"</f>
        <v>008550</v>
      </c>
      <c r="B275" s="1" t="s">
        <v>644</v>
      </c>
      <c r="C275" t="s">
        <v>293</v>
      </c>
      <c r="D275" t="s">
        <v>645</v>
      </c>
      <c r="E275" t="s">
        <v>13</v>
      </c>
      <c r="F275" t="s">
        <v>4696</v>
      </c>
      <c r="G275" s="1">
        <v>274</v>
      </c>
    </row>
    <row r="276" spans="1:7" ht="13.5">
      <c r="A276" t="str">
        <f>"001729"</f>
        <v>001729</v>
      </c>
      <c r="B276" s="1" t="s">
        <v>646</v>
      </c>
      <c r="C276" t="s">
        <v>637</v>
      </c>
      <c r="D276" t="s">
        <v>647</v>
      </c>
      <c r="E276" t="s">
        <v>32</v>
      </c>
      <c r="F276" t="s">
        <v>4697</v>
      </c>
      <c r="G276" s="1">
        <v>275</v>
      </c>
    </row>
    <row r="277" spans="1:7" ht="13.5">
      <c r="A277" t="str">
        <f>"001587"</f>
        <v>001587</v>
      </c>
      <c r="B277" s="1" t="s">
        <v>648</v>
      </c>
      <c r="C277" t="s">
        <v>34</v>
      </c>
      <c r="D277" t="s">
        <v>649</v>
      </c>
      <c r="E277" t="s">
        <v>9</v>
      </c>
      <c r="F277" t="s">
        <v>4698</v>
      </c>
      <c r="G277" s="1">
        <v>276</v>
      </c>
    </row>
    <row r="278" spans="1:7" ht="13.5">
      <c r="A278" t="str">
        <f>"007190"</f>
        <v>007190</v>
      </c>
      <c r="B278" s="1" t="s">
        <v>650</v>
      </c>
      <c r="C278" t="s">
        <v>651</v>
      </c>
      <c r="D278" t="s">
        <v>652</v>
      </c>
      <c r="E278" t="s">
        <v>36</v>
      </c>
      <c r="F278" t="s">
        <v>4699</v>
      </c>
      <c r="G278" s="1">
        <v>277</v>
      </c>
    </row>
    <row r="279" spans="1:7" ht="13.5">
      <c r="A279" t="str">
        <f>"006038"</f>
        <v>006038</v>
      </c>
      <c r="B279" s="1" t="s">
        <v>653</v>
      </c>
      <c r="C279" t="s">
        <v>654</v>
      </c>
      <c r="D279" t="s">
        <v>655</v>
      </c>
      <c r="E279" t="s">
        <v>32</v>
      </c>
      <c r="F279" t="s">
        <v>4700</v>
      </c>
      <c r="G279" s="1">
        <v>278</v>
      </c>
    </row>
    <row r="280" spans="1:7" ht="13.5">
      <c r="A280" t="str">
        <f>"001976"</f>
        <v>001976</v>
      </c>
      <c r="B280" s="1" t="s">
        <v>656</v>
      </c>
      <c r="C280" t="s">
        <v>657</v>
      </c>
      <c r="D280" t="s">
        <v>658</v>
      </c>
      <c r="E280" t="s">
        <v>9</v>
      </c>
      <c r="F280" t="s">
        <v>4701</v>
      </c>
      <c r="G280" s="1">
        <v>279</v>
      </c>
    </row>
    <row r="281" spans="1:7" ht="13.5">
      <c r="A281" t="str">
        <f>"345678"</f>
        <v>345678</v>
      </c>
      <c r="B281" s="1" t="s">
        <v>659</v>
      </c>
      <c r="C281" t="s">
        <v>101</v>
      </c>
      <c r="D281" t="s">
        <v>660</v>
      </c>
      <c r="E281" t="s">
        <v>32</v>
      </c>
      <c r="F281" t="s">
        <v>4702</v>
      </c>
      <c r="G281" s="1">
        <v>280</v>
      </c>
    </row>
    <row r="282" spans="1:7" ht="13.5">
      <c r="A282" t="str">
        <f>"004718"</f>
        <v>004718</v>
      </c>
      <c r="B282" s="1" t="s">
        <v>661</v>
      </c>
      <c r="C282" t="s">
        <v>662</v>
      </c>
      <c r="D282" t="s">
        <v>663</v>
      </c>
      <c r="E282" t="s">
        <v>9</v>
      </c>
      <c r="F282" t="s">
        <v>4703</v>
      </c>
      <c r="G282" s="1">
        <v>281</v>
      </c>
    </row>
    <row r="283" spans="1:7" ht="13.5">
      <c r="A283" t="str">
        <f>"001682"</f>
        <v>001682</v>
      </c>
      <c r="B283" s="1" t="s">
        <v>479</v>
      </c>
      <c r="C283" t="s">
        <v>77</v>
      </c>
      <c r="D283" t="s">
        <v>664</v>
      </c>
      <c r="E283" t="s">
        <v>9</v>
      </c>
      <c r="F283" t="s">
        <v>4704</v>
      </c>
      <c r="G283" s="1">
        <v>282</v>
      </c>
    </row>
    <row r="284" spans="1:7" ht="13.5">
      <c r="A284" t="str">
        <f>"000433"</f>
        <v>000433</v>
      </c>
      <c r="B284" s="1" t="s">
        <v>180</v>
      </c>
      <c r="C284" t="s">
        <v>57</v>
      </c>
      <c r="D284" t="s">
        <v>665</v>
      </c>
      <c r="E284" t="s">
        <v>32</v>
      </c>
      <c r="F284" t="s">
        <v>4705</v>
      </c>
      <c r="G284" s="1">
        <v>283</v>
      </c>
    </row>
    <row r="285" spans="1:7" ht="13.5">
      <c r="A285" t="str">
        <f>"007690"</f>
        <v>007690</v>
      </c>
      <c r="B285" s="1" t="s">
        <v>666</v>
      </c>
      <c r="C285" t="s">
        <v>667</v>
      </c>
      <c r="D285" t="s">
        <v>668</v>
      </c>
      <c r="E285" t="s">
        <v>9</v>
      </c>
      <c r="F285" t="s">
        <v>4706</v>
      </c>
      <c r="G285" s="1">
        <v>284</v>
      </c>
    </row>
    <row r="286" spans="1:7" ht="13.5">
      <c r="A286" t="str">
        <f>"001821"</f>
        <v>001821</v>
      </c>
      <c r="B286" s="1" t="s">
        <v>669</v>
      </c>
      <c r="C286" t="s">
        <v>50</v>
      </c>
      <c r="D286" t="s">
        <v>670</v>
      </c>
      <c r="E286" t="s">
        <v>13</v>
      </c>
      <c r="F286" t="s">
        <v>4707</v>
      </c>
      <c r="G286" s="1">
        <v>285</v>
      </c>
    </row>
    <row r="287" spans="1:7" ht="13.5">
      <c r="A287" t="str">
        <f>"007318"</f>
        <v>007318</v>
      </c>
      <c r="B287" s="1" t="s">
        <v>671</v>
      </c>
      <c r="C287" t="s">
        <v>227</v>
      </c>
      <c r="D287" t="s">
        <v>672</v>
      </c>
      <c r="E287" t="s">
        <v>9</v>
      </c>
      <c r="F287" t="s">
        <v>4708</v>
      </c>
      <c r="G287" s="1">
        <v>286</v>
      </c>
    </row>
    <row r="288" spans="1:7" ht="13.5">
      <c r="A288" t="str">
        <f>"086968"</f>
        <v>086968</v>
      </c>
      <c r="B288" s="1" t="s">
        <v>673</v>
      </c>
      <c r="C288" t="s">
        <v>57</v>
      </c>
      <c r="D288" t="s">
        <v>674</v>
      </c>
      <c r="E288" t="s">
        <v>9</v>
      </c>
      <c r="F288" t="s">
        <v>4709</v>
      </c>
      <c r="G288" s="1">
        <v>287</v>
      </c>
    </row>
    <row r="289" spans="1:7" ht="13.5">
      <c r="A289" t="str">
        <f>"000051"</f>
        <v>000051</v>
      </c>
      <c r="B289" s="1" t="s">
        <v>43</v>
      </c>
      <c r="C289" t="s">
        <v>44</v>
      </c>
      <c r="D289" t="s">
        <v>675</v>
      </c>
      <c r="E289" t="s">
        <v>9</v>
      </c>
      <c r="F289" t="s">
        <v>4710</v>
      </c>
      <c r="G289" s="1">
        <v>288</v>
      </c>
    </row>
    <row r="290" spans="1:7" ht="13.5">
      <c r="A290" t="str">
        <f>"001818"</f>
        <v>001818</v>
      </c>
      <c r="B290" s="1" t="s">
        <v>676</v>
      </c>
      <c r="C290" t="s">
        <v>151</v>
      </c>
      <c r="D290" t="s">
        <v>677</v>
      </c>
      <c r="E290" t="s">
        <v>32</v>
      </c>
      <c r="F290" t="s">
        <v>4711</v>
      </c>
      <c r="G290" s="1">
        <v>289</v>
      </c>
    </row>
    <row r="291" spans="1:7" ht="13.5">
      <c r="A291" t="str">
        <f>"995926"</f>
        <v>995926</v>
      </c>
      <c r="B291" s="1" t="s">
        <v>678</v>
      </c>
      <c r="C291" t="s">
        <v>112</v>
      </c>
      <c r="D291" t="s">
        <v>679</v>
      </c>
      <c r="E291" t="s">
        <v>13</v>
      </c>
      <c r="F291" t="s">
        <v>4712</v>
      </c>
      <c r="G291" s="1">
        <v>290</v>
      </c>
    </row>
    <row r="292" spans="1:7" ht="13.5">
      <c r="A292" t="str">
        <f>"001682"</f>
        <v>001682</v>
      </c>
      <c r="B292" s="1" t="s">
        <v>479</v>
      </c>
      <c r="C292" t="s">
        <v>77</v>
      </c>
      <c r="D292" t="s">
        <v>680</v>
      </c>
      <c r="E292" t="s">
        <v>32</v>
      </c>
      <c r="F292" t="s">
        <v>4713</v>
      </c>
      <c r="G292" s="1">
        <v>291</v>
      </c>
    </row>
    <row r="293" spans="1:7" ht="13.5">
      <c r="A293" t="str">
        <f>"003696"</f>
        <v>003696</v>
      </c>
      <c r="B293" s="1" t="s">
        <v>681</v>
      </c>
      <c r="C293" t="s">
        <v>637</v>
      </c>
      <c r="D293" t="s">
        <v>682</v>
      </c>
      <c r="E293" t="s">
        <v>9</v>
      </c>
      <c r="F293" t="s">
        <v>4714</v>
      </c>
      <c r="G293" s="1">
        <v>292</v>
      </c>
    </row>
    <row r="294" spans="1:7" ht="13.5">
      <c r="A294" t="str">
        <f>"000265"</f>
        <v>000265</v>
      </c>
      <c r="B294" s="1" t="s">
        <v>683</v>
      </c>
      <c r="C294" t="s">
        <v>18</v>
      </c>
      <c r="D294" t="s">
        <v>684</v>
      </c>
      <c r="E294" t="s">
        <v>685</v>
      </c>
      <c r="F294" t="s">
        <v>4715</v>
      </c>
      <c r="G294" s="1">
        <v>293</v>
      </c>
    </row>
    <row r="295" spans="1:7" ht="13.5">
      <c r="A295" t="str">
        <f>"002600"</f>
        <v>002600</v>
      </c>
      <c r="B295" s="1" t="s">
        <v>686</v>
      </c>
      <c r="C295" t="s">
        <v>248</v>
      </c>
      <c r="D295" t="s">
        <v>687</v>
      </c>
      <c r="E295" t="s">
        <v>9</v>
      </c>
      <c r="F295" t="s">
        <v>4716</v>
      </c>
      <c r="G295" s="1">
        <v>294</v>
      </c>
    </row>
    <row r="296" spans="1:7" ht="13.5">
      <c r="A296" t="str">
        <f>"038102"</f>
        <v>038102</v>
      </c>
      <c r="B296" s="1" t="s">
        <v>592</v>
      </c>
      <c r="C296" t="s">
        <v>15</v>
      </c>
      <c r="D296" t="s">
        <v>688</v>
      </c>
      <c r="E296" t="s">
        <v>9</v>
      </c>
      <c r="F296" t="s">
        <v>4717</v>
      </c>
      <c r="G296" s="1">
        <v>295</v>
      </c>
    </row>
    <row r="297" spans="1:7" ht="13.5">
      <c r="A297" t="str">
        <f>"158158"</f>
        <v>158158</v>
      </c>
      <c r="B297" s="1" t="s">
        <v>689</v>
      </c>
      <c r="C297" t="s">
        <v>21</v>
      </c>
      <c r="D297" t="s">
        <v>690</v>
      </c>
      <c r="E297" t="s">
        <v>197</v>
      </c>
      <c r="F297" t="s">
        <v>4718</v>
      </c>
      <c r="G297" s="1">
        <v>296</v>
      </c>
    </row>
    <row r="298" spans="1:7" ht="13.5">
      <c r="A298" t="str">
        <f>"002369"</f>
        <v>002369</v>
      </c>
      <c r="B298" s="1" t="s">
        <v>691</v>
      </c>
      <c r="C298" t="s">
        <v>692</v>
      </c>
      <c r="D298" t="s">
        <v>693</v>
      </c>
      <c r="E298" t="s">
        <v>90</v>
      </c>
      <c r="F298" t="s">
        <v>4719</v>
      </c>
      <c r="G298" s="1">
        <v>297</v>
      </c>
    </row>
    <row r="299" spans="1:7" ht="13.5">
      <c r="A299" t="str">
        <f>"006818"</f>
        <v>006818</v>
      </c>
      <c r="B299" s="1" t="s">
        <v>694</v>
      </c>
      <c r="C299" t="s">
        <v>695</v>
      </c>
      <c r="D299" t="s">
        <v>696</v>
      </c>
      <c r="E299" t="s">
        <v>9</v>
      </c>
      <c r="F299" t="s">
        <v>4720</v>
      </c>
      <c r="G299" s="1">
        <v>298</v>
      </c>
    </row>
    <row r="300" spans="1:7" ht="13.5">
      <c r="A300" t="str">
        <f>"003283"</f>
        <v>003283</v>
      </c>
      <c r="B300" s="1" t="s">
        <v>697</v>
      </c>
      <c r="C300" t="s">
        <v>284</v>
      </c>
      <c r="D300" t="s">
        <v>698</v>
      </c>
      <c r="E300" t="s">
        <v>90</v>
      </c>
      <c r="F300" t="s">
        <v>4721</v>
      </c>
      <c r="G300" s="1">
        <v>299</v>
      </c>
    </row>
    <row r="301" spans="1:7" ht="13.5">
      <c r="A301" t="str">
        <f>"001359"</f>
        <v>001359</v>
      </c>
      <c r="B301" s="1" t="s">
        <v>158</v>
      </c>
      <c r="C301" t="s">
        <v>72</v>
      </c>
      <c r="D301" t="s">
        <v>699</v>
      </c>
      <c r="E301" t="s">
        <v>9</v>
      </c>
      <c r="F301" t="s">
        <v>4722</v>
      </c>
      <c r="G301" s="1">
        <v>300</v>
      </c>
    </row>
    <row r="302" spans="1:7" ht="13.5">
      <c r="A302" t="str">
        <f>"002600"</f>
        <v>002600</v>
      </c>
      <c r="B302" s="1" t="s">
        <v>686</v>
      </c>
      <c r="C302" t="s">
        <v>248</v>
      </c>
      <c r="D302" t="s">
        <v>700</v>
      </c>
      <c r="E302" t="s">
        <v>36</v>
      </c>
      <c r="F302" t="s">
        <v>4723</v>
      </c>
      <c r="G302" s="1">
        <v>301</v>
      </c>
    </row>
    <row r="303" spans="1:7" ht="13.5">
      <c r="A303" t="str">
        <f>"003956"</f>
        <v>003956</v>
      </c>
      <c r="B303" s="1" t="s">
        <v>701</v>
      </c>
      <c r="C303" t="s">
        <v>101</v>
      </c>
      <c r="D303" t="s">
        <v>702</v>
      </c>
      <c r="E303" t="s">
        <v>32</v>
      </c>
      <c r="F303" t="s">
        <v>4724</v>
      </c>
      <c r="G303" s="1">
        <v>302</v>
      </c>
    </row>
    <row r="304" spans="1:7" ht="13.5">
      <c r="A304" t="str">
        <f>"005838"</f>
        <v>005838</v>
      </c>
      <c r="B304" s="1" t="s">
        <v>535</v>
      </c>
      <c r="C304" t="s">
        <v>41</v>
      </c>
      <c r="D304" t="s">
        <v>703</v>
      </c>
      <c r="E304" t="s">
        <v>32</v>
      </c>
      <c r="F304" t="s">
        <v>4725</v>
      </c>
      <c r="G304" s="1">
        <v>303</v>
      </c>
    </row>
    <row r="305" spans="1:7" ht="13.5">
      <c r="A305" t="str">
        <f>"007366"</f>
        <v>007366</v>
      </c>
      <c r="B305" s="1" t="s">
        <v>704</v>
      </c>
      <c r="C305" t="s">
        <v>98</v>
      </c>
      <c r="D305" t="s">
        <v>705</v>
      </c>
      <c r="E305" t="s">
        <v>9</v>
      </c>
      <c r="F305" t="s">
        <v>4726</v>
      </c>
      <c r="G305" s="1">
        <v>304</v>
      </c>
    </row>
    <row r="306" spans="1:7" ht="13.5">
      <c r="A306" t="str">
        <f>"000009"</f>
        <v>000009</v>
      </c>
      <c r="B306" s="1" t="s">
        <v>706</v>
      </c>
      <c r="C306" t="s">
        <v>101</v>
      </c>
      <c r="D306" t="s">
        <v>707</v>
      </c>
      <c r="E306" t="s">
        <v>9</v>
      </c>
      <c r="F306" t="s">
        <v>4727</v>
      </c>
      <c r="G306" s="1">
        <v>305</v>
      </c>
    </row>
    <row r="307" spans="1:7" ht="13.5">
      <c r="A307" t="str">
        <f>"006379"</f>
        <v>006379</v>
      </c>
      <c r="B307" s="1" t="s">
        <v>708</v>
      </c>
      <c r="C307" t="s">
        <v>588</v>
      </c>
      <c r="D307" t="s">
        <v>709</v>
      </c>
      <c r="E307" t="s">
        <v>9</v>
      </c>
      <c r="F307" t="s">
        <v>4728</v>
      </c>
      <c r="G307" s="1">
        <v>306</v>
      </c>
    </row>
    <row r="308" spans="1:7" ht="13.5">
      <c r="A308" t="str">
        <f>"000777"</f>
        <v>000777</v>
      </c>
      <c r="B308" s="1" t="s">
        <v>710</v>
      </c>
      <c r="C308" t="s">
        <v>711</v>
      </c>
      <c r="D308" t="s">
        <v>712</v>
      </c>
      <c r="E308" t="s">
        <v>13</v>
      </c>
      <c r="F308" t="s">
        <v>4729</v>
      </c>
      <c r="G308" s="1">
        <v>307</v>
      </c>
    </row>
    <row r="309" spans="1:7" ht="13.5">
      <c r="A309" t="str">
        <f>"500662"</f>
        <v>500662</v>
      </c>
      <c r="B309" s="1" t="s">
        <v>713</v>
      </c>
      <c r="C309" t="s">
        <v>314</v>
      </c>
      <c r="D309" t="s">
        <v>714</v>
      </c>
      <c r="E309" t="s">
        <v>9</v>
      </c>
      <c r="F309" t="s">
        <v>4730</v>
      </c>
      <c r="G309" s="1">
        <v>308</v>
      </c>
    </row>
    <row r="310" spans="1:7" ht="13.5">
      <c r="A310" t="str">
        <f>"000051"</f>
        <v>000051</v>
      </c>
      <c r="B310" s="1" t="s">
        <v>43</v>
      </c>
      <c r="C310" t="s">
        <v>44</v>
      </c>
      <c r="D310" t="s">
        <v>715</v>
      </c>
      <c r="E310" t="s">
        <v>9</v>
      </c>
      <c r="F310" t="s">
        <v>4731</v>
      </c>
      <c r="G310" s="1">
        <v>309</v>
      </c>
    </row>
    <row r="311" spans="1:7" ht="13.5">
      <c r="A311" t="str">
        <f>"000312"</f>
        <v>000312</v>
      </c>
      <c r="B311" s="1" t="s">
        <v>716</v>
      </c>
      <c r="C311" t="s">
        <v>34</v>
      </c>
      <c r="D311" t="s">
        <v>717</v>
      </c>
      <c r="E311" t="s">
        <v>32</v>
      </c>
      <c r="F311" t="s">
        <v>4732</v>
      </c>
      <c r="G311" s="1">
        <v>310</v>
      </c>
    </row>
    <row r="312" spans="1:7" ht="13.5">
      <c r="A312" t="str">
        <f>"003118"</f>
        <v>003118</v>
      </c>
      <c r="B312" s="1" t="s">
        <v>718</v>
      </c>
      <c r="C312" t="s">
        <v>11</v>
      </c>
      <c r="D312" t="s">
        <v>719</v>
      </c>
      <c r="E312" t="s">
        <v>9</v>
      </c>
      <c r="F312" t="s">
        <v>4733</v>
      </c>
      <c r="G312" s="1">
        <v>311</v>
      </c>
    </row>
    <row r="313" spans="1:7" ht="13.5">
      <c r="A313" t="str">
        <f>"006688"</f>
        <v>006688</v>
      </c>
      <c r="B313" s="1" t="s">
        <v>720</v>
      </c>
      <c r="C313" t="s">
        <v>126</v>
      </c>
      <c r="D313" t="s">
        <v>721</v>
      </c>
      <c r="E313" t="s">
        <v>9</v>
      </c>
      <c r="F313" t="s">
        <v>4734</v>
      </c>
      <c r="G313" s="1">
        <v>312</v>
      </c>
    </row>
    <row r="314" spans="1:7" ht="13.5">
      <c r="A314" t="str">
        <f>"008567"</f>
        <v>008567</v>
      </c>
      <c r="B314" s="1" t="s">
        <v>722</v>
      </c>
      <c r="C314" t="s">
        <v>723</v>
      </c>
      <c r="D314" t="s">
        <v>724</v>
      </c>
      <c r="E314" t="s">
        <v>9</v>
      </c>
      <c r="F314" t="s">
        <v>4735</v>
      </c>
      <c r="G314" s="1">
        <v>313</v>
      </c>
    </row>
    <row r="315" spans="1:7" ht="13.5">
      <c r="A315" t="str">
        <f>"009619"</f>
        <v>009619</v>
      </c>
      <c r="B315" s="1" t="s">
        <v>725</v>
      </c>
      <c r="C315" t="s">
        <v>302</v>
      </c>
      <c r="D315" t="s">
        <v>726</v>
      </c>
      <c r="E315" t="s">
        <v>241</v>
      </c>
      <c r="F315" t="s">
        <v>4736</v>
      </c>
      <c r="G315" s="1">
        <v>314</v>
      </c>
    </row>
    <row r="316" spans="1:7" ht="13.5">
      <c r="A316" t="str">
        <f>"005116"</f>
        <v>005116</v>
      </c>
      <c r="B316" s="1" t="s">
        <v>727</v>
      </c>
      <c r="C316" t="s">
        <v>107</v>
      </c>
      <c r="D316" t="s">
        <v>728</v>
      </c>
      <c r="E316" t="s">
        <v>9</v>
      </c>
      <c r="F316" t="s">
        <v>4737</v>
      </c>
      <c r="G316" s="1">
        <v>315</v>
      </c>
    </row>
    <row r="317" spans="1:7" ht="13.5">
      <c r="A317" t="str">
        <f>"000051"</f>
        <v>000051</v>
      </c>
      <c r="B317" s="1" t="s">
        <v>43</v>
      </c>
      <c r="C317" t="s">
        <v>44</v>
      </c>
      <c r="D317" t="s">
        <v>729</v>
      </c>
      <c r="E317" t="s">
        <v>9</v>
      </c>
      <c r="F317" t="s">
        <v>4738</v>
      </c>
      <c r="G317" s="1">
        <v>316</v>
      </c>
    </row>
    <row r="318" spans="1:7" ht="13.5">
      <c r="A318" t="str">
        <f>"000203"</f>
        <v>000203</v>
      </c>
      <c r="B318" s="1" t="s">
        <v>730</v>
      </c>
      <c r="C318" t="s">
        <v>27</v>
      </c>
      <c r="D318" t="s">
        <v>731</v>
      </c>
      <c r="E318" t="s">
        <v>32</v>
      </c>
      <c r="F318" t="s">
        <v>4739</v>
      </c>
      <c r="G318" s="1">
        <v>317</v>
      </c>
    </row>
    <row r="319" spans="1:7" ht="13.5">
      <c r="A319" t="str">
        <f>"004777"</f>
        <v>004777</v>
      </c>
      <c r="B319" s="1" t="s">
        <v>732</v>
      </c>
      <c r="C319" t="s">
        <v>504</v>
      </c>
      <c r="D319" t="s">
        <v>733</v>
      </c>
      <c r="E319" t="s">
        <v>197</v>
      </c>
      <c r="F319" t="s">
        <v>4740</v>
      </c>
      <c r="G319" s="1">
        <v>318</v>
      </c>
    </row>
    <row r="320" spans="1:7" ht="13.5">
      <c r="A320" t="str">
        <f>"928999"</f>
        <v>928999</v>
      </c>
      <c r="B320" s="1" t="s">
        <v>583</v>
      </c>
      <c r="C320" t="s">
        <v>512</v>
      </c>
      <c r="D320" t="s">
        <v>734</v>
      </c>
      <c r="E320" t="s">
        <v>9</v>
      </c>
      <c r="F320" t="s">
        <v>4741</v>
      </c>
      <c r="G320" s="1">
        <v>319</v>
      </c>
    </row>
    <row r="321" spans="1:7" ht="13.5">
      <c r="A321" t="str">
        <f>"011728"</f>
        <v>011728</v>
      </c>
      <c r="B321" s="1" t="s">
        <v>735</v>
      </c>
      <c r="C321" t="s">
        <v>11</v>
      </c>
      <c r="D321" t="s">
        <v>736</v>
      </c>
      <c r="E321" t="s">
        <v>737</v>
      </c>
      <c r="F321" t="s">
        <v>4742</v>
      </c>
      <c r="G321" s="1">
        <v>320</v>
      </c>
    </row>
    <row r="322" spans="1:7" ht="13.5">
      <c r="A322" t="str">
        <f>"002982"</f>
        <v>002982</v>
      </c>
      <c r="B322" s="1" t="s">
        <v>738</v>
      </c>
      <c r="C322" t="s">
        <v>739</v>
      </c>
      <c r="D322" t="s">
        <v>740</v>
      </c>
      <c r="E322" t="s">
        <v>32</v>
      </c>
      <c r="F322" t="s">
        <v>4743</v>
      </c>
      <c r="G322" s="1">
        <v>321</v>
      </c>
    </row>
    <row r="323" spans="1:7" ht="13.5">
      <c r="A323" t="str">
        <f>"086858"</f>
        <v>086858</v>
      </c>
      <c r="B323" s="1" t="s">
        <v>741</v>
      </c>
      <c r="C323" t="s">
        <v>216</v>
      </c>
      <c r="D323" t="s">
        <v>742</v>
      </c>
      <c r="E323" t="s">
        <v>9</v>
      </c>
      <c r="F323" t="s">
        <v>4744</v>
      </c>
      <c r="G323" s="1">
        <v>322</v>
      </c>
    </row>
    <row r="324" spans="1:7" ht="13.5">
      <c r="A324" t="str">
        <f>"000029"</f>
        <v>000029</v>
      </c>
      <c r="B324" s="1" t="s">
        <v>743</v>
      </c>
      <c r="C324" t="s">
        <v>744</v>
      </c>
      <c r="D324" t="s">
        <v>745</v>
      </c>
      <c r="E324" t="s">
        <v>13</v>
      </c>
      <c r="F324" t="s">
        <v>4745</v>
      </c>
      <c r="G324" s="1">
        <v>323</v>
      </c>
    </row>
    <row r="325" spans="1:7" ht="13.5">
      <c r="A325" t="str">
        <f>"000026"</f>
        <v>000026</v>
      </c>
      <c r="B325" s="1" t="s">
        <v>286</v>
      </c>
      <c r="C325" t="s">
        <v>50</v>
      </c>
      <c r="D325" t="s">
        <v>746</v>
      </c>
      <c r="E325" t="s">
        <v>9</v>
      </c>
      <c r="F325" t="s">
        <v>4746</v>
      </c>
      <c r="G325" s="1">
        <v>324</v>
      </c>
    </row>
    <row r="326" spans="1:7" ht="13.5">
      <c r="A326" t="str">
        <f>"001957"</f>
        <v>001957</v>
      </c>
      <c r="B326" s="1" t="s">
        <v>472</v>
      </c>
      <c r="C326" t="s">
        <v>266</v>
      </c>
      <c r="D326" t="s">
        <v>747</v>
      </c>
      <c r="E326" t="s">
        <v>9</v>
      </c>
      <c r="F326" t="s">
        <v>4747</v>
      </c>
      <c r="G326" s="1">
        <v>325</v>
      </c>
    </row>
    <row r="327" spans="1:7" ht="13.5">
      <c r="A327" t="str">
        <f>"006688"</f>
        <v>006688</v>
      </c>
      <c r="B327" s="1" t="s">
        <v>720</v>
      </c>
      <c r="C327" t="s">
        <v>126</v>
      </c>
      <c r="D327" t="s">
        <v>748</v>
      </c>
      <c r="E327" t="s">
        <v>36</v>
      </c>
      <c r="F327" t="s">
        <v>4748</v>
      </c>
      <c r="G327" s="1">
        <v>326</v>
      </c>
    </row>
    <row r="328" spans="1:7" ht="13.5">
      <c r="A328" t="str">
        <f>"003618"</f>
        <v>003618</v>
      </c>
      <c r="B328" s="1" t="s">
        <v>749</v>
      </c>
      <c r="C328" t="s">
        <v>177</v>
      </c>
      <c r="D328" t="s">
        <v>750</v>
      </c>
      <c r="E328" t="s">
        <v>9</v>
      </c>
      <c r="F328" t="s">
        <v>4749</v>
      </c>
      <c r="G328" s="1">
        <v>327</v>
      </c>
    </row>
    <row r="329" spans="1:7" ht="13.5">
      <c r="A329" t="str">
        <f>"009066"</f>
        <v>009066</v>
      </c>
      <c r="B329" s="1" t="s">
        <v>751</v>
      </c>
      <c r="C329" t="s">
        <v>651</v>
      </c>
      <c r="D329" t="s">
        <v>752</v>
      </c>
      <c r="E329" t="s">
        <v>32</v>
      </c>
      <c r="F329" t="s">
        <v>4750</v>
      </c>
      <c r="G329" s="1">
        <v>328</v>
      </c>
    </row>
    <row r="330" spans="1:7" ht="13.5">
      <c r="A330" t="str">
        <f>"051678"</f>
        <v>051678</v>
      </c>
      <c r="B330" s="1" t="s">
        <v>753</v>
      </c>
      <c r="C330" t="s">
        <v>107</v>
      </c>
      <c r="D330" t="s">
        <v>754</v>
      </c>
      <c r="E330" t="s">
        <v>9</v>
      </c>
      <c r="F330" t="s">
        <v>4751</v>
      </c>
      <c r="G330" s="1">
        <v>329</v>
      </c>
    </row>
    <row r="331" spans="1:7" ht="13.5">
      <c r="A331" t="str">
        <f>"000634"</f>
        <v>000634</v>
      </c>
      <c r="B331" s="1" t="s">
        <v>755</v>
      </c>
      <c r="C331" t="s">
        <v>756</v>
      </c>
      <c r="D331" t="s">
        <v>757</v>
      </c>
      <c r="E331" t="s">
        <v>13</v>
      </c>
      <c r="F331" t="s">
        <v>4752</v>
      </c>
      <c r="G331" s="1">
        <v>330</v>
      </c>
    </row>
    <row r="332" spans="1:7" ht="13.5">
      <c r="A332" t="str">
        <f>"001290"</f>
        <v>001290</v>
      </c>
      <c r="B332" s="1" t="s">
        <v>316</v>
      </c>
      <c r="C332" t="s">
        <v>317</v>
      </c>
      <c r="D332" t="s">
        <v>758</v>
      </c>
      <c r="E332" t="s">
        <v>197</v>
      </c>
      <c r="F332" t="s">
        <v>4753</v>
      </c>
      <c r="G332" s="1">
        <v>331</v>
      </c>
    </row>
    <row r="333" spans="1:7" ht="13.5">
      <c r="A333" t="str">
        <f>"001179"</f>
        <v>001179</v>
      </c>
      <c r="B333" s="1" t="s">
        <v>759</v>
      </c>
      <c r="C333" t="s">
        <v>24</v>
      </c>
      <c r="D333" t="s">
        <v>760</v>
      </c>
      <c r="E333" t="s">
        <v>425</v>
      </c>
      <c r="F333" t="s">
        <v>4754</v>
      </c>
      <c r="G333" s="1">
        <v>332</v>
      </c>
    </row>
    <row r="334" spans="1:7" ht="13.5">
      <c r="A334" t="str">
        <f>"977777"</f>
        <v>977777</v>
      </c>
      <c r="B334" s="1" t="s">
        <v>761</v>
      </c>
      <c r="C334" t="s">
        <v>762</v>
      </c>
      <c r="D334" t="s">
        <v>763</v>
      </c>
      <c r="E334" t="s">
        <v>9</v>
      </c>
      <c r="F334" t="s">
        <v>4755</v>
      </c>
      <c r="G334" s="1">
        <v>333</v>
      </c>
    </row>
    <row r="335" spans="1:7" ht="13.5">
      <c r="A335" t="str">
        <f>"005108"</f>
        <v>005108</v>
      </c>
      <c r="B335" s="1" t="s">
        <v>764</v>
      </c>
      <c r="C335" t="s">
        <v>41</v>
      </c>
      <c r="D335" t="s">
        <v>765</v>
      </c>
      <c r="E335" t="s">
        <v>9</v>
      </c>
      <c r="F335" t="s">
        <v>4756</v>
      </c>
      <c r="G335" s="1">
        <v>334</v>
      </c>
    </row>
    <row r="336" spans="1:7" ht="13.5">
      <c r="A336" t="str">
        <f>"002935"</f>
        <v>002935</v>
      </c>
      <c r="B336" s="1" t="s">
        <v>766</v>
      </c>
      <c r="C336" t="s">
        <v>529</v>
      </c>
      <c r="D336" t="s">
        <v>767</v>
      </c>
      <c r="E336" t="s">
        <v>13</v>
      </c>
      <c r="F336" t="s">
        <v>4757</v>
      </c>
      <c r="G336" s="1">
        <v>335</v>
      </c>
    </row>
    <row r="337" spans="1:7" ht="13.5">
      <c r="A337" t="str">
        <f>"007660"</f>
        <v>007660</v>
      </c>
      <c r="B337" s="1" t="s">
        <v>532</v>
      </c>
      <c r="C337" t="s">
        <v>533</v>
      </c>
      <c r="D337" t="s">
        <v>768</v>
      </c>
      <c r="E337" t="s">
        <v>32</v>
      </c>
      <c r="F337" t="s">
        <v>4758</v>
      </c>
      <c r="G337" s="1">
        <v>336</v>
      </c>
    </row>
    <row r="338" spans="1:7" ht="13.5">
      <c r="A338" t="str">
        <f>"000069"</f>
        <v>000069</v>
      </c>
      <c r="B338" s="1" t="s">
        <v>769</v>
      </c>
      <c r="C338" t="s">
        <v>183</v>
      </c>
      <c r="D338" t="s">
        <v>770</v>
      </c>
      <c r="E338" t="s">
        <v>13</v>
      </c>
      <c r="F338" t="s">
        <v>4759</v>
      </c>
      <c r="G338" s="1">
        <v>337</v>
      </c>
    </row>
    <row r="339" spans="1:7" ht="13.5">
      <c r="A339" t="str">
        <f>"001338"</f>
        <v>001338</v>
      </c>
      <c r="B339" s="1" t="s">
        <v>771</v>
      </c>
      <c r="C339" t="s">
        <v>120</v>
      </c>
      <c r="D339" t="s">
        <v>772</v>
      </c>
      <c r="E339" t="s">
        <v>90</v>
      </c>
      <c r="F339" t="s">
        <v>4760</v>
      </c>
      <c r="G339" s="1">
        <v>338</v>
      </c>
    </row>
    <row r="340" spans="1:7" ht="13.5">
      <c r="A340" t="str">
        <f>"000837"</f>
        <v>000837</v>
      </c>
      <c r="B340" s="1" t="s">
        <v>430</v>
      </c>
      <c r="C340" t="s">
        <v>431</v>
      </c>
      <c r="D340" t="s">
        <v>773</v>
      </c>
      <c r="E340" t="s">
        <v>9</v>
      </c>
      <c r="F340" t="s">
        <v>4761</v>
      </c>
      <c r="G340" s="1">
        <v>339</v>
      </c>
    </row>
    <row r="341" spans="1:7" ht="13.5">
      <c r="A341" t="str">
        <f>"001808"</f>
        <v>001808</v>
      </c>
      <c r="B341" s="1" t="s">
        <v>774</v>
      </c>
      <c r="C341" t="s">
        <v>129</v>
      </c>
      <c r="D341" t="s">
        <v>775</v>
      </c>
      <c r="E341" t="s">
        <v>32</v>
      </c>
      <c r="F341" t="s">
        <v>4762</v>
      </c>
      <c r="G341" s="1">
        <v>340</v>
      </c>
    </row>
    <row r="342" spans="1:7" ht="13.5">
      <c r="A342" t="str">
        <f>"000571"</f>
        <v>000571</v>
      </c>
      <c r="B342" s="1" t="s">
        <v>776</v>
      </c>
      <c r="C342" t="s">
        <v>21</v>
      </c>
      <c r="D342" t="s">
        <v>777</v>
      </c>
      <c r="E342" t="s">
        <v>9</v>
      </c>
      <c r="F342" t="s">
        <v>4763</v>
      </c>
      <c r="G342" s="1">
        <v>341</v>
      </c>
    </row>
    <row r="343" spans="1:7" ht="13.5">
      <c r="A343" t="str">
        <f>"003638"</f>
        <v>003638</v>
      </c>
      <c r="B343" s="1" t="s">
        <v>778</v>
      </c>
      <c r="C343" t="s">
        <v>41</v>
      </c>
      <c r="D343" t="s">
        <v>779</v>
      </c>
      <c r="E343" t="s">
        <v>9</v>
      </c>
      <c r="F343" t="s">
        <v>4764</v>
      </c>
      <c r="G343" s="1">
        <v>342</v>
      </c>
    </row>
    <row r="344" spans="1:7" ht="13.5">
      <c r="A344" t="str">
        <f>"003001"</f>
        <v>003001</v>
      </c>
      <c r="B344" s="1" t="s">
        <v>350</v>
      </c>
      <c r="C344" t="s">
        <v>147</v>
      </c>
      <c r="D344" t="s">
        <v>780</v>
      </c>
      <c r="E344" t="s">
        <v>9</v>
      </c>
      <c r="F344" t="s">
        <v>4765</v>
      </c>
      <c r="G344" s="1">
        <v>343</v>
      </c>
    </row>
    <row r="345" spans="1:7" ht="13.5">
      <c r="A345" t="str">
        <f>"005838"</f>
        <v>005838</v>
      </c>
      <c r="B345" s="1" t="s">
        <v>535</v>
      </c>
      <c r="C345" t="s">
        <v>41</v>
      </c>
      <c r="D345" t="s">
        <v>781</v>
      </c>
      <c r="E345" t="s">
        <v>9</v>
      </c>
      <c r="F345" t="s">
        <v>4766</v>
      </c>
      <c r="G345" s="1">
        <v>344</v>
      </c>
    </row>
    <row r="346" spans="1:7" ht="13.5">
      <c r="A346" t="str">
        <f>"158158"</f>
        <v>158158</v>
      </c>
      <c r="B346" s="1" t="s">
        <v>689</v>
      </c>
      <c r="C346" t="s">
        <v>21</v>
      </c>
      <c r="D346" t="s">
        <v>782</v>
      </c>
      <c r="E346" t="s">
        <v>9</v>
      </c>
      <c r="F346" t="s">
        <v>4767</v>
      </c>
      <c r="G346" s="1">
        <v>345</v>
      </c>
    </row>
    <row r="347" spans="1:7" ht="13.5">
      <c r="A347" t="str">
        <f>"000026"</f>
        <v>000026</v>
      </c>
      <c r="B347" s="1" t="s">
        <v>286</v>
      </c>
      <c r="C347" t="s">
        <v>50</v>
      </c>
      <c r="D347" t="s">
        <v>783</v>
      </c>
      <c r="E347" t="s">
        <v>36</v>
      </c>
      <c r="F347" t="s">
        <v>4768</v>
      </c>
      <c r="G347" s="1">
        <v>346</v>
      </c>
    </row>
    <row r="348" spans="1:7" ht="13.5">
      <c r="A348" t="str">
        <f>"003922"</f>
        <v>003922</v>
      </c>
      <c r="B348" s="1" t="s">
        <v>784</v>
      </c>
      <c r="C348" t="s">
        <v>101</v>
      </c>
      <c r="D348" t="s">
        <v>785</v>
      </c>
      <c r="E348" t="s">
        <v>9</v>
      </c>
      <c r="F348" t="s">
        <v>4769</v>
      </c>
      <c r="G348" s="1">
        <v>347</v>
      </c>
    </row>
    <row r="349" spans="1:7" ht="13.5">
      <c r="A349" t="str">
        <f>"003179"</f>
        <v>003179</v>
      </c>
      <c r="B349" s="1" t="s">
        <v>786</v>
      </c>
      <c r="C349" t="s">
        <v>695</v>
      </c>
      <c r="D349" t="s">
        <v>787</v>
      </c>
      <c r="E349" t="s">
        <v>52</v>
      </c>
      <c r="F349" t="s">
        <v>4770</v>
      </c>
      <c r="G349" s="1">
        <v>348</v>
      </c>
    </row>
    <row r="350" spans="1:7" ht="13.5">
      <c r="A350" t="str">
        <f>"005226"</f>
        <v>005226</v>
      </c>
      <c r="B350" s="1" t="s">
        <v>788</v>
      </c>
      <c r="C350" t="s">
        <v>657</v>
      </c>
      <c r="D350" t="s">
        <v>789</v>
      </c>
      <c r="E350" t="s">
        <v>32</v>
      </c>
      <c r="F350" t="s">
        <v>4771</v>
      </c>
      <c r="G350" s="1">
        <v>349</v>
      </c>
    </row>
    <row r="351" spans="1:7" ht="13.5">
      <c r="A351" t="str">
        <f>"000043"</f>
        <v>000043</v>
      </c>
      <c r="B351" s="1" t="s">
        <v>790</v>
      </c>
      <c r="C351" t="s">
        <v>154</v>
      </c>
      <c r="D351" t="s">
        <v>791</v>
      </c>
      <c r="E351" t="s">
        <v>9</v>
      </c>
      <c r="F351" t="s">
        <v>4772</v>
      </c>
      <c r="G351" s="1">
        <v>350</v>
      </c>
    </row>
    <row r="352" spans="1:7" ht="13.5">
      <c r="A352" t="str">
        <f>"007128"</f>
        <v>007128</v>
      </c>
      <c r="B352" s="1" t="s">
        <v>792</v>
      </c>
      <c r="C352" t="s">
        <v>526</v>
      </c>
      <c r="D352" t="s">
        <v>793</v>
      </c>
      <c r="E352" t="s">
        <v>9</v>
      </c>
      <c r="F352" t="s">
        <v>4773</v>
      </c>
      <c r="G352" s="1">
        <v>351</v>
      </c>
    </row>
    <row r="353" spans="1:7" ht="13.5">
      <c r="A353" t="str">
        <f>"000375"</f>
        <v>000375</v>
      </c>
      <c r="B353" s="1" t="s">
        <v>794</v>
      </c>
      <c r="C353" t="s">
        <v>21</v>
      </c>
      <c r="D353" t="s">
        <v>795</v>
      </c>
      <c r="E353" t="s">
        <v>32</v>
      </c>
      <c r="F353" t="s">
        <v>4774</v>
      </c>
      <c r="G353" s="1">
        <v>352</v>
      </c>
    </row>
    <row r="354" spans="1:7" ht="13.5">
      <c r="A354" t="str">
        <f>"004116"</f>
        <v>004116</v>
      </c>
      <c r="B354" s="1" t="s">
        <v>796</v>
      </c>
      <c r="C354" t="s">
        <v>797</v>
      </c>
      <c r="D354" t="s">
        <v>798</v>
      </c>
      <c r="E354" t="s">
        <v>737</v>
      </c>
      <c r="F354" t="s">
        <v>4775</v>
      </c>
      <c r="G354" s="1">
        <v>353</v>
      </c>
    </row>
    <row r="355" spans="1:7" ht="13.5">
      <c r="A355" t="str">
        <f>"002816"</f>
        <v>002816</v>
      </c>
      <c r="B355" s="1" t="s">
        <v>799</v>
      </c>
      <c r="C355" t="s">
        <v>533</v>
      </c>
      <c r="D355" t="s">
        <v>800</v>
      </c>
      <c r="E355" t="s">
        <v>9</v>
      </c>
      <c r="F355" t="s">
        <v>4776</v>
      </c>
      <c r="G355" s="1">
        <v>354</v>
      </c>
    </row>
    <row r="356" spans="1:7" ht="13.5">
      <c r="A356" t="str">
        <f>"000209"</f>
        <v>000209</v>
      </c>
      <c r="B356" s="1" t="s">
        <v>801</v>
      </c>
      <c r="C356" t="s">
        <v>44</v>
      </c>
      <c r="D356" t="s">
        <v>802</v>
      </c>
      <c r="E356" t="s">
        <v>9</v>
      </c>
      <c r="F356" t="s">
        <v>4777</v>
      </c>
      <c r="G356" s="1">
        <v>355</v>
      </c>
    </row>
    <row r="357" spans="1:7" ht="13.5">
      <c r="A357" t="str">
        <f>"008535"</f>
        <v>008535</v>
      </c>
      <c r="B357" s="1" t="s">
        <v>803</v>
      </c>
      <c r="C357" t="s">
        <v>216</v>
      </c>
      <c r="D357" t="s">
        <v>804</v>
      </c>
      <c r="E357" t="s">
        <v>32</v>
      </c>
      <c r="F357" t="s">
        <v>4778</v>
      </c>
      <c r="G357" s="1">
        <v>356</v>
      </c>
    </row>
    <row r="358" spans="1:7" ht="13.5">
      <c r="A358" t="str">
        <f>"000080"</f>
        <v>000080</v>
      </c>
      <c r="B358" s="1" t="s">
        <v>250</v>
      </c>
      <c r="C358" t="s">
        <v>251</v>
      </c>
      <c r="D358" t="s">
        <v>805</v>
      </c>
      <c r="E358" t="s">
        <v>9</v>
      </c>
      <c r="F358" t="s">
        <v>4779</v>
      </c>
      <c r="G358" s="1">
        <v>357</v>
      </c>
    </row>
    <row r="359" spans="1:7" ht="13.5">
      <c r="A359" t="str">
        <f>"688999"</f>
        <v>688999</v>
      </c>
      <c r="B359" s="1" t="s">
        <v>806</v>
      </c>
      <c r="C359" t="s">
        <v>201</v>
      </c>
      <c r="D359" t="s">
        <v>807</v>
      </c>
      <c r="E359" t="s">
        <v>9</v>
      </c>
      <c r="F359" t="s">
        <v>4780</v>
      </c>
      <c r="G359" s="1">
        <v>358</v>
      </c>
    </row>
    <row r="360" spans="1:7" ht="13.5">
      <c r="A360" t="str">
        <f>"000761"</f>
        <v>000761</v>
      </c>
      <c r="B360" s="1" t="s">
        <v>26</v>
      </c>
      <c r="C360" t="s">
        <v>27</v>
      </c>
      <c r="D360" t="s">
        <v>808</v>
      </c>
      <c r="E360" t="s">
        <v>9</v>
      </c>
      <c r="F360" t="s">
        <v>4781</v>
      </c>
      <c r="G360" s="1">
        <v>359</v>
      </c>
    </row>
    <row r="361" spans="1:7" ht="13.5">
      <c r="A361" t="str">
        <f>"001817"</f>
        <v>001817</v>
      </c>
      <c r="B361" s="1" t="s">
        <v>809</v>
      </c>
      <c r="C361" t="s">
        <v>82</v>
      </c>
      <c r="D361" t="s">
        <v>810</v>
      </c>
      <c r="E361" t="s">
        <v>9</v>
      </c>
      <c r="F361" t="s">
        <v>4782</v>
      </c>
      <c r="G361" s="1">
        <v>360</v>
      </c>
    </row>
    <row r="362" spans="1:7" ht="13.5">
      <c r="A362" t="str">
        <f>"000968"</f>
        <v>000968</v>
      </c>
      <c r="B362" s="1" t="s">
        <v>811</v>
      </c>
      <c r="C362" t="s">
        <v>101</v>
      </c>
      <c r="D362" t="s">
        <v>812</v>
      </c>
      <c r="E362" t="s">
        <v>32</v>
      </c>
      <c r="F362" t="s">
        <v>4783</v>
      </c>
      <c r="G362" s="1">
        <v>361</v>
      </c>
    </row>
    <row r="363" spans="1:7" ht="13.5">
      <c r="A363" t="str">
        <f>"996666"</f>
        <v>996666</v>
      </c>
      <c r="B363" s="1" t="s">
        <v>813</v>
      </c>
      <c r="C363" t="s">
        <v>529</v>
      </c>
      <c r="D363" t="s">
        <v>814</v>
      </c>
      <c r="E363" t="s">
        <v>9</v>
      </c>
      <c r="F363" t="s">
        <v>4784</v>
      </c>
      <c r="G363" s="1">
        <v>362</v>
      </c>
    </row>
    <row r="364" spans="1:7" ht="13.5">
      <c r="A364" t="str">
        <f>"009619"</f>
        <v>009619</v>
      </c>
      <c r="B364" s="1" t="s">
        <v>725</v>
      </c>
      <c r="C364" t="s">
        <v>302</v>
      </c>
      <c r="D364" t="s">
        <v>815</v>
      </c>
      <c r="E364" t="s">
        <v>9</v>
      </c>
      <c r="F364" t="s">
        <v>4785</v>
      </c>
      <c r="G364" s="1">
        <v>363</v>
      </c>
    </row>
    <row r="365" spans="1:7" ht="13.5">
      <c r="A365" t="str">
        <f>"009921"</f>
        <v>009921</v>
      </c>
      <c r="B365" s="1" t="s">
        <v>339</v>
      </c>
      <c r="C365" t="s">
        <v>72</v>
      </c>
      <c r="D365" t="s">
        <v>816</v>
      </c>
      <c r="E365" t="s">
        <v>197</v>
      </c>
      <c r="F365" t="s">
        <v>4786</v>
      </c>
      <c r="G365" s="1">
        <v>364</v>
      </c>
    </row>
    <row r="366" spans="1:7" ht="13.5">
      <c r="A366" t="str">
        <f>"000038"</f>
        <v>000038</v>
      </c>
      <c r="B366" s="1" t="s">
        <v>341</v>
      </c>
      <c r="C366" t="s">
        <v>98</v>
      </c>
      <c r="D366" t="s">
        <v>817</v>
      </c>
      <c r="E366" t="s">
        <v>13</v>
      </c>
      <c r="F366" t="s">
        <v>4787</v>
      </c>
      <c r="G366" s="1">
        <v>365</v>
      </c>
    </row>
    <row r="367" spans="1:7" ht="13.5">
      <c r="A367" t="str">
        <f>"009909"</f>
        <v>009909</v>
      </c>
      <c r="B367" s="1" t="s">
        <v>818</v>
      </c>
      <c r="C367" t="s">
        <v>101</v>
      </c>
      <c r="D367" t="s">
        <v>819</v>
      </c>
      <c r="E367" t="s">
        <v>32</v>
      </c>
      <c r="F367" t="s">
        <v>4788</v>
      </c>
      <c r="G367" s="1">
        <v>366</v>
      </c>
    </row>
    <row r="368" spans="1:7" ht="13.5">
      <c r="A368" t="str">
        <f>"003862"</f>
        <v>003862</v>
      </c>
      <c r="B368" s="1" t="s">
        <v>820</v>
      </c>
      <c r="C368" t="s">
        <v>381</v>
      </c>
      <c r="D368" t="s">
        <v>821</v>
      </c>
      <c r="E368" t="s">
        <v>9</v>
      </c>
      <c r="F368" t="s">
        <v>4789</v>
      </c>
      <c r="G368" s="1">
        <v>367</v>
      </c>
    </row>
    <row r="369" spans="1:7" ht="13.5">
      <c r="A369" t="str">
        <f>"001976"</f>
        <v>001976</v>
      </c>
      <c r="B369" s="1" t="s">
        <v>656</v>
      </c>
      <c r="C369" t="s">
        <v>657</v>
      </c>
      <c r="D369" t="s">
        <v>822</v>
      </c>
      <c r="E369" t="s">
        <v>9</v>
      </c>
      <c r="F369" t="s">
        <v>4790</v>
      </c>
      <c r="G369" s="1">
        <v>368</v>
      </c>
    </row>
    <row r="370" spans="1:7" ht="13.5">
      <c r="A370" t="str">
        <f>"002836"</f>
        <v>002836</v>
      </c>
      <c r="B370" s="1" t="s">
        <v>823</v>
      </c>
      <c r="C370" t="s">
        <v>50</v>
      </c>
      <c r="D370" t="s">
        <v>824</v>
      </c>
      <c r="E370" t="s">
        <v>90</v>
      </c>
      <c r="F370" t="s">
        <v>4791</v>
      </c>
      <c r="G370" s="1">
        <v>369</v>
      </c>
    </row>
    <row r="371" spans="1:7" ht="13.5">
      <c r="A371" t="str">
        <f>"555551"</f>
        <v>555551</v>
      </c>
      <c r="B371" s="1" t="s">
        <v>825</v>
      </c>
      <c r="C371" t="s">
        <v>72</v>
      </c>
      <c r="D371" t="s">
        <v>826</v>
      </c>
      <c r="E371" t="s">
        <v>32</v>
      </c>
      <c r="F371" t="s">
        <v>4792</v>
      </c>
      <c r="G371" s="1">
        <v>370</v>
      </c>
    </row>
    <row r="372" spans="1:7" ht="13.5">
      <c r="A372" t="str">
        <f>"002089"</f>
        <v>002089</v>
      </c>
      <c r="B372" s="1" t="s">
        <v>256</v>
      </c>
      <c r="C372" t="s">
        <v>135</v>
      </c>
      <c r="D372" t="s">
        <v>827</v>
      </c>
      <c r="E372" t="s">
        <v>9</v>
      </c>
      <c r="F372" t="s">
        <v>4793</v>
      </c>
      <c r="G372" s="1">
        <v>371</v>
      </c>
    </row>
    <row r="373" spans="1:7" ht="13.5">
      <c r="A373" t="str">
        <f>"055877"</f>
        <v>055877</v>
      </c>
      <c r="B373" s="1" t="s">
        <v>828</v>
      </c>
      <c r="C373" t="s">
        <v>50</v>
      </c>
      <c r="D373" t="s">
        <v>829</v>
      </c>
      <c r="E373" t="s">
        <v>197</v>
      </c>
      <c r="F373" t="s">
        <v>4794</v>
      </c>
      <c r="G373" s="1">
        <v>372</v>
      </c>
    </row>
    <row r="374" spans="1:7" ht="13.5">
      <c r="A374" t="str">
        <f>"008169"</f>
        <v>008169</v>
      </c>
      <c r="B374" s="1" t="s">
        <v>830</v>
      </c>
      <c r="C374" t="s">
        <v>34</v>
      </c>
      <c r="D374" t="s">
        <v>831</v>
      </c>
      <c r="E374" t="s">
        <v>13</v>
      </c>
      <c r="F374" t="s">
        <v>4795</v>
      </c>
      <c r="G374" s="1">
        <v>373</v>
      </c>
    </row>
    <row r="375" spans="1:7" ht="13.5">
      <c r="A375" t="str">
        <f>"002666"</f>
        <v>002666</v>
      </c>
      <c r="B375" s="1" t="s">
        <v>832</v>
      </c>
      <c r="C375" t="s">
        <v>603</v>
      </c>
      <c r="D375" t="s">
        <v>833</v>
      </c>
      <c r="E375" t="s">
        <v>9</v>
      </c>
      <c r="F375" t="s">
        <v>4796</v>
      </c>
      <c r="G375" s="1">
        <v>374</v>
      </c>
    </row>
    <row r="376" spans="1:7" ht="13.5">
      <c r="A376" t="str">
        <f>"000995"</f>
        <v>000995</v>
      </c>
      <c r="B376" s="1" t="s">
        <v>444</v>
      </c>
      <c r="C376" t="s">
        <v>216</v>
      </c>
      <c r="D376" t="s">
        <v>834</v>
      </c>
      <c r="E376" t="s">
        <v>32</v>
      </c>
      <c r="F376" t="s">
        <v>4797</v>
      </c>
      <c r="G376" s="1">
        <v>375</v>
      </c>
    </row>
    <row r="377" spans="1:7" ht="13.5">
      <c r="A377" t="str">
        <f>"006789"</f>
        <v>006789</v>
      </c>
      <c r="B377" s="1" t="s">
        <v>835</v>
      </c>
      <c r="C377" t="s">
        <v>57</v>
      </c>
      <c r="D377" t="s">
        <v>836</v>
      </c>
      <c r="E377" t="s">
        <v>32</v>
      </c>
      <c r="F377" t="s">
        <v>4798</v>
      </c>
      <c r="G377" s="1">
        <v>376</v>
      </c>
    </row>
    <row r="378" spans="1:7" ht="13.5">
      <c r="A378" t="str">
        <f>"007558"</f>
        <v>007558</v>
      </c>
      <c r="B378" s="1" t="s">
        <v>40</v>
      </c>
      <c r="C378" t="s">
        <v>41</v>
      </c>
      <c r="D378" t="s">
        <v>837</v>
      </c>
      <c r="E378" t="s">
        <v>241</v>
      </c>
      <c r="F378" t="s">
        <v>4799</v>
      </c>
      <c r="G378" s="1">
        <v>377</v>
      </c>
    </row>
    <row r="379" spans="1:7" ht="13.5">
      <c r="A379" t="str">
        <f>"000026"</f>
        <v>000026</v>
      </c>
      <c r="B379" s="1" t="s">
        <v>286</v>
      </c>
      <c r="C379" t="s">
        <v>50</v>
      </c>
      <c r="D379" t="s">
        <v>838</v>
      </c>
      <c r="E379" t="s">
        <v>149</v>
      </c>
      <c r="F379" t="s">
        <v>4800</v>
      </c>
      <c r="G379" s="1">
        <v>378</v>
      </c>
    </row>
    <row r="380" spans="1:7" ht="13.5">
      <c r="A380" t="str">
        <f>"006388"</f>
        <v>006388</v>
      </c>
      <c r="B380" s="1" t="s">
        <v>839</v>
      </c>
      <c r="C380" t="s">
        <v>77</v>
      </c>
      <c r="D380" t="s">
        <v>840</v>
      </c>
      <c r="E380" t="s">
        <v>9</v>
      </c>
      <c r="F380" t="s">
        <v>4801</v>
      </c>
      <c r="G380" s="1">
        <v>379</v>
      </c>
    </row>
    <row r="381" spans="1:7" ht="13.5">
      <c r="A381" t="str">
        <f>"001809"</f>
        <v>001809</v>
      </c>
      <c r="B381" s="1" t="s">
        <v>841</v>
      </c>
      <c r="C381" t="s">
        <v>493</v>
      </c>
      <c r="D381" t="s">
        <v>842</v>
      </c>
      <c r="E381" t="s">
        <v>9</v>
      </c>
      <c r="F381" t="s">
        <v>4802</v>
      </c>
      <c r="G381" s="1">
        <v>380</v>
      </c>
    </row>
    <row r="382" spans="1:7" ht="13.5">
      <c r="A382" t="str">
        <f>"001330"</f>
        <v>001330</v>
      </c>
      <c r="B382" s="1" t="s">
        <v>843</v>
      </c>
      <c r="C382" t="s">
        <v>317</v>
      </c>
      <c r="D382" t="s">
        <v>844</v>
      </c>
      <c r="E382" t="s">
        <v>9</v>
      </c>
      <c r="F382" t="s">
        <v>4803</v>
      </c>
      <c r="G382" s="1">
        <v>381</v>
      </c>
    </row>
    <row r="383" spans="1:7" ht="13.5">
      <c r="A383" t="str">
        <f>"001368"</f>
        <v>001368</v>
      </c>
      <c r="B383" s="1" t="s">
        <v>845</v>
      </c>
      <c r="C383" t="s">
        <v>101</v>
      </c>
      <c r="D383" t="s">
        <v>846</v>
      </c>
      <c r="E383" t="s">
        <v>90</v>
      </c>
      <c r="F383" t="s">
        <v>4804</v>
      </c>
      <c r="G383" s="1">
        <v>382</v>
      </c>
    </row>
    <row r="384" spans="1:7" ht="13.5">
      <c r="A384" t="str">
        <f>"001998"</f>
        <v>001998</v>
      </c>
      <c r="B384" s="1" t="s">
        <v>847</v>
      </c>
      <c r="C384" t="s">
        <v>27</v>
      </c>
      <c r="D384" t="s">
        <v>848</v>
      </c>
      <c r="E384" t="s">
        <v>9</v>
      </c>
      <c r="F384" t="s">
        <v>4805</v>
      </c>
      <c r="G384" s="1">
        <v>383</v>
      </c>
    </row>
    <row r="385" spans="1:7" ht="13.5">
      <c r="A385" t="str">
        <f>"001707"</f>
        <v>001707</v>
      </c>
      <c r="B385" s="1" t="s">
        <v>849</v>
      </c>
      <c r="C385" t="s">
        <v>850</v>
      </c>
      <c r="D385" t="s">
        <v>851</v>
      </c>
      <c r="E385" t="s">
        <v>32</v>
      </c>
      <c r="F385" t="s">
        <v>4806</v>
      </c>
      <c r="G385" s="1">
        <v>384</v>
      </c>
    </row>
    <row r="386" spans="1:7" ht="13.5">
      <c r="A386" t="str">
        <f>"002207"</f>
        <v>002207</v>
      </c>
      <c r="B386" s="1" t="s">
        <v>852</v>
      </c>
      <c r="C386" t="s">
        <v>15</v>
      </c>
      <c r="D386" t="s">
        <v>853</v>
      </c>
      <c r="E386" t="s">
        <v>36</v>
      </c>
      <c r="F386" t="s">
        <v>4807</v>
      </c>
      <c r="G386" s="1">
        <v>385</v>
      </c>
    </row>
    <row r="387" spans="1:7" ht="13.5">
      <c r="A387" t="str">
        <f>"000013"</f>
        <v>000013</v>
      </c>
      <c r="B387" s="1" t="s">
        <v>356</v>
      </c>
      <c r="C387" t="s">
        <v>50</v>
      </c>
      <c r="D387" t="s">
        <v>854</v>
      </c>
      <c r="E387" t="s">
        <v>32</v>
      </c>
      <c r="F387" t="s">
        <v>4808</v>
      </c>
      <c r="G387" s="1">
        <v>386</v>
      </c>
    </row>
    <row r="388" spans="1:7" ht="13.5">
      <c r="A388" t="str">
        <f>"000837"</f>
        <v>000837</v>
      </c>
      <c r="B388" s="1" t="s">
        <v>430</v>
      </c>
      <c r="C388" t="s">
        <v>431</v>
      </c>
      <c r="D388" t="s">
        <v>855</v>
      </c>
      <c r="E388" t="s">
        <v>9</v>
      </c>
      <c r="F388" t="s">
        <v>4809</v>
      </c>
      <c r="G388" s="1">
        <v>387</v>
      </c>
    </row>
    <row r="389" spans="1:7" ht="13.5">
      <c r="A389" t="str">
        <f>"004777"</f>
        <v>004777</v>
      </c>
      <c r="B389" s="1" t="s">
        <v>732</v>
      </c>
      <c r="C389" t="s">
        <v>504</v>
      </c>
      <c r="D389" t="s">
        <v>856</v>
      </c>
      <c r="E389" t="s">
        <v>9</v>
      </c>
      <c r="F389" t="s">
        <v>4810</v>
      </c>
      <c r="G389" s="1">
        <v>388</v>
      </c>
    </row>
    <row r="390" spans="1:7" ht="13.5">
      <c r="A390" t="str">
        <f>"123777"</f>
        <v>123777</v>
      </c>
      <c r="B390" s="1" t="s">
        <v>857</v>
      </c>
      <c r="C390" t="s">
        <v>193</v>
      </c>
      <c r="D390" t="s">
        <v>858</v>
      </c>
      <c r="E390" t="s">
        <v>9</v>
      </c>
      <c r="F390" t="s">
        <v>4811</v>
      </c>
      <c r="G390" s="1">
        <v>389</v>
      </c>
    </row>
    <row r="391" spans="1:7" ht="13.5">
      <c r="A391" t="str">
        <f>"003989"</f>
        <v>003989</v>
      </c>
      <c r="B391" s="1" t="s">
        <v>859</v>
      </c>
      <c r="C391" t="s">
        <v>112</v>
      </c>
      <c r="D391" t="s">
        <v>860</v>
      </c>
      <c r="E391" t="s">
        <v>9</v>
      </c>
      <c r="F391" t="s">
        <v>4812</v>
      </c>
      <c r="G391" s="1">
        <v>390</v>
      </c>
    </row>
    <row r="392" spans="1:7" ht="13.5">
      <c r="A392" t="str">
        <f>"002897"</f>
        <v>002897</v>
      </c>
      <c r="B392" s="1" t="s">
        <v>861</v>
      </c>
      <c r="C392" t="s">
        <v>862</v>
      </c>
      <c r="D392" t="s">
        <v>863</v>
      </c>
      <c r="E392" t="s">
        <v>9</v>
      </c>
      <c r="F392" t="s">
        <v>4813</v>
      </c>
      <c r="G392" s="1">
        <v>391</v>
      </c>
    </row>
    <row r="393" spans="1:7" ht="13.5">
      <c r="A393" t="str">
        <f>"001681"</f>
        <v>001681</v>
      </c>
      <c r="B393" s="1" t="s">
        <v>864</v>
      </c>
      <c r="C393" t="s">
        <v>72</v>
      </c>
      <c r="D393" t="s">
        <v>865</v>
      </c>
      <c r="E393" t="s">
        <v>32</v>
      </c>
      <c r="F393" t="s">
        <v>4814</v>
      </c>
      <c r="G393" s="1">
        <v>392</v>
      </c>
    </row>
    <row r="394" spans="1:7" ht="13.5">
      <c r="A394" t="str">
        <f>"008350"</f>
        <v>008350</v>
      </c>
      <c r="B394" s="1" t="s">
        <v>866</v>
      </c>
      <c r="C394" t="s">
        <v>135</v>
      </c>
      <c r="D394" t="s">
        <v>867</v>
      </c>
      <c r="E394" t="s">
        <v>9</v>
      </c>
      <c r="F394" t="s">
        <v>4815</v>
      </c>
      <c r="G394" s="1">
        <v>393</v>
      </c>
    </row>
    <row r="395" spans="1:7" ht="13.5">
      <c r="A395" t="str">
        <f>"010876"</f>
        <v>010876</v>
      </c>
      <c r="B395" s="1" t="s">
        <v>868</v>
      </c>
      <c r="C395" t="s">
        <v>34</v>
      </c>
      <c r="D395" t="s">
        <v>869</v>
      </c>
      <c r="E395" t="s">
        <v>9</v>
      </c>
      <c r="F395" t="s">
        <v>4816</v>
      </c>
      <c r="G395" s="1">
        <v>394</v>
      </c>
    </row>
    <row r="396" spans="1:7" ht="13.5">
      <c r="A396" t="str">
        <f>"002688"</f>
        <v>002688</v>
      </c>
      <c r="B396" s="1" t="s">
        <v>870</v>
      </c>
      <c r="C396" t="s">
        <v>34</v>
      </c>
      <c r="D396" t="s">
        <v>871</v>
      </c>
      <c r="E396" t="s">
        <v>9</v>
      </c>
      <c r="F396" t="s">
        <v>4817</v>
      </c>
      <c r="G396" s="1">
        <v>395</v>
      </c>
    </row>
    <row r="397" spans="1:7" ht="13.5">
      <c r="A397" t="str">
        <f>"947858"</f>
        <v>947858</v>
      </c>
      <c r="B397" s="1" t="s">
        <v>872</v>
      </c>
      <c r="C397" t="s">
        <v>873</v>
      </c>
      <c r="D397" t="s">
        <v>874</v>
      </c>
      <c r="E397" t="s">
        <v>197</v>
      </c>
      <c r="F397" t="s">
        <v>4818</v>
      </c>
      <c r="G397" s="1">
        <v>396</v>
      </c>
    </row>
    <row r="398" spans="1:7" ht="13.5">
      <c r="A398" t="str">
        <f>"007660"</f>
        <v>007660</v>
      </c>
      <c r="B398" s="1" t="s">
        <v>532</v>
      </c>
      <c r="C398" t="s">
        <v>533</v>
      </c>
      <c r="D398" t="s">
        <v>875</v>
      </c>
      <c r="E398" t="s">
        <v>9</v>
      </c>
      <c r="F398" t="s">
        <v>4819</v>
      </c>
      <c r="G398" s="1">
        <v>397</v>
      </c>
    </row>
    <row r="399" spans="1:7" ht="13.5">
      <c r="A399" t="str">
        <f>"001587"</f>
        <v>001587</v>
      </c>
      <c r="B399" s="1" t="s">
        <v>648</v>
      </c>
      <c r="C399" t="s">
        <v>34</v>
      </c>
      <c r="D399" t="s">
        <v>876</v>
      </c>
      <c r="E399" t="s">
        <v>9</v>
      </c>
      <c r="F399" t="s">
        <v>4820</v>
      </c>
      <c r="G399" s="1">
        <v>398</v>
      </c>
    </row>
    <row r="400" spans="1:7" ht="13.5">
      <c r="A400" t="str">
        <f>"001015"</f>
        <v>001015</v>
      </c>
      <c r="B400" s="1" t="s">
        <v>877</v>
      </c>
      <c r="C400" t="s">
        <v>405</v>
      </c>
      <c r="D400" t="s">
        <v>878</v>
      </c>
      <c r="E400" t="s">
        <v>32</v>
      </c>
      <c r="F400" t="s">
        <v>4821</v>
      </c>
      <c r="G400" s="1">
        <v>399</v>
      </c>
    </row>
    <row r="401" spans="1:7" ht="13.5">
      <c r="A401" t="str">
        <f>"038102"</f>
        <v>038102</v>
      </c>
      <c r="B401" s="1" t="s">
        <v>592</v>
      </c>
      <c r="C401" t="s">
        <v>15</v>
      </c>
      <c r="D401" t="s">
        <v>879</v>
      </c>
      <c r="E401" t="s">
        <v>90</v>
      </c>
      <c r="F401" t="s">
        <v>4822</v>
      </c>
      <c r="G401" s="1">
        <v>400</v>
      </c>
    </row>
    <row r="402" spans="1:7" ht="13.5">
      <c r="A402" t="str">
        <f>"000117"</f>
        <v>000117</v>
      </c>
      <c r="B402" s="1" t="s">
        <v>313</v>
      </c>
      <c r="C402" t="s">
        <v>314</v>
      </c>
      <c r="D402" t="s">
        <v>880</v>
      </c>
      <c r="E402" t="s">
        <v>9</v>
      </c>
      <c r="F402" t="s">
        <v>4823</v>
      </c>
      <c r="G402" s="1">
        <v>401</v>
      </c>
    </row>
    <row r="403" spans="1:7" ht="13.5">
      <c r="A403" t="str">
        <f>"045666"</f>
        <v>045666</v>
      </c>
      <c r="B403" s="1" t="s">
        <v>881</v>
      </c>
      <c r="C403" t="s">
        <v>41</v>
      </c>
      <c r="D403" t="s">
        <v>882</v>
      </c>
      <c r="E403" t="s">
        <v>32</v>
      </c>
      <c r="F403" t="s">
        <v>4824</v>
      </c>
      <c r="G403" s="1">
        <v>402</v>
      </c>
    </row>
    <row r="404" spans="1:7" ht="13.5">
      <c r="A404" t="str">
        <f>"002068"</f>
        <v>002068</v>
      </c>
      <c r="B404" s="1" t="s">
        <v>883</v>
      </c>
      <c r="C404" t="s">
        <v>695</v>
      </c>
      <c r="D404" t="s">
        <v>884</v>
      </c>
      <c r="E404" t="s">
        <v>32</v>
      </c>
      <c r="F404" t="s">
        <v>4825</v>
      </c>
      <c r="G404" s="1">
        <v>403</v>
      </c>
    </row>
    <row r="405" spans="1:7" ht="13.5">
      <c r="A405" t="str">
        <f>"000045"</f>
        <v>000045</v>
      </c>
      <c r="B405" s="1" t="s">
        <v>885</v>
      </c>
      <c r="C405" t="s">
        <v>193</v>
      </c>
      <c r="D405" t="s">
        <v>886</v>
      </c>
      <c r="E405" t="s">
        <v>32</v>
      </c>
      <c r="F405" t="s">
        <v>4826</v>
      </c>
      <c r="G405" s="1">
        <v>404</v>
      </c>
    </row>
    <row r="406" spans="1:7" ht="13.5">
      <c r="A406" t="str">
        <f>"000001"</f>
        <v>000001</v>
      </c>
      <c r="B406" s="1" t="s">
        <v>887</v>
      </c>
      <c r="C406" t="s">
        <v>888</v>
      </c>
      <c r="D406" t="s">
        <v>889</v>
      </c>
      <c r="E406" t="s">
        <v>32</v>
      </c>
      <c r="F406" t="s">
        <v>4827</v>
      </c>
      <c r="G406" s="1">
        <v>405</v>
      </c>
    </row>
    <row r="407" spans="1:7" ht="13.5">
      <c r="A407" t="str">
        <f>"001692"</f>
        <v>001692</v>
      </c>
      <c r="B407" s="1" t="s">
        <v>890</v>
      </c>
      <c r="C407" t="s">
        <v>891</v>
      </c>
      <c r="D407" t="s">
        <v>892</v>
      </c>
      <c r="E407" t="s">
        <v>9</v>
      </c>
      <c r="F407" t="s">
        <v>4828</v>
      </c>
      <c r="G407" s="1">
        <v>406</v>
      </c>
    </row>
    <row r="408" spans="1:7" ht="13.5">
      <c r="A408" t="str">
        <f>"007607"</f>
        <v>007607</v>
      </c>
      <c r="B408" s="1" t="s">
        <v>276</v>
      </c>
      <c r="C408" t="s">
        <v>21</v>
      </c>
      <c r="D408" t="s">
        <v>893</v>
      </c>
      <c r="E408" t="s">
        <v>142</v>
      </c>
      <c r="F408" t="s">
        <v>4829</v>
      </c>
      <c r="G408" s="1">
        <v>407</v>
      </c>
    </row>
    <row r="409" spans="1:7" ht="13.5">
      <c r="A409" t="str">
        <f>"000013"</f>
        <v>000013</v>
      </c>
      <c r="B409" s="1" t="s">
        <v>356</v>
      </c>
      <c r="C409" t="s">
        <v>50</v>
      </c>
      <c r="D409" t="s">
        <v>894</v>
      </c>
      <c r="E409" t="s">
        <v>9</v>
      </c>
      <c r="F409" t="s">
        <v>4830</v>
      </c>
      <c r="G409" s="1">
        <v>408</v>
      </c>
    </row>
    <row r="410" spans="1:7" ht="13.5">
      <c r="A410" t="str">
        <f>"001995"</f>
        <v>001995</v>
      </c>
      <c r="B410" s="1" t="s">
        <v>895</v>
      </c>
      <c r="C410" t="s">
        <v>101</v>
      </c>
      <c r="D410" t="s">
        <v>896</v>
      </c>
      <c r="E410" t="s">
        <v>32</v>
      </c>
      <c r="F410" t="s">
        <v>4831</v>
      </c>
      <c r="G410" s="1">
        <v>409</v>
      </c>
    </row>
    <row r="411" spans="1:7" ht="13.5">
      <c r="A411" t="str">
        <f>"001681"</f>
        <v>001681</v>
      </c>
      <c r="B411" s="1" t="s">
        <v>864</v>
      </c>
      <c r="C411" t="s">
        <v>72</v>
      </c>
      <c r="D411" t="s">
        <v>897</v>
      </c>
      <c r="E411" t="s">
        <v>9</v>
      </c>
      <c r="F411" t="s">
        <v>4832</v>
      </c>
      <c r="G411" s="1">
        <v>410</v>
      </c>
    </row>
    <row r="412" spans="1:7" ht="13.5">
      <c r="A412" t="str">
        <f>"001660"</f>
        <v>001660</v>
      </c>
      <c r="B412" s="1" t="s">
        <v>898</v>
      </c>
      <c r="C412" t="s">
        <v>899</v>
      </c>
      <c r="D412" t="s">
        <v>900</v>
      </c>
      <c r="E412" t="s">
        <v>32</v>
      </c>
      <c r="F412" t="s">
        <v>4833</v>
      </c>
      <c r="G412" s="1">
        <v>411</v>
      </c>
    </row>
    <row r="413" spans="1:7" ht="13.5">
      <c r="A413" t="str">
        <f>"086677"</f>
        <v>086677</v>
      </c>
      <c r="B413" s="1" t="s">
        <v>901</v>
      </c>
      <c r="C413" t="s">
        <v>314</v>
      </c>
      <c r="D413" t="s">
        <v>902</v>
      </c>
      <c r="E413" t="s">
        <v>9</v>
      </c>
      <c r="F413" t="s">
        <v>4834</v>
      </c>
      <c r="G413" s="1">
        <v>412</v>
      </c>
    </row>
    <row r="414" spans="1:7" ht="13.5">
      <c r="A414" t="str">
        <f>"000802"</f>
        <v>000802</v>
      </c>
      <c r="B414" s="1" t="s">
        <v>71</v>
      </c>
      <c r="C414" t="s">
        <v>72</v>
      </c>
      <c r="D414" t="s">
        <v>903</v>
      </c>
      <c r="E414" t="s">
        <v>9</v>
      </c>
      <c r="F414" t="s">
        <v>4835</v>
      </c>
      <c r="G414" s="1">
        <v>413</v>
      </c>
    </row>
    <row r="415" spans="1:7" ht="13.5">
      <c r="A415" t="str">
        <f>"007607"</f>
        <v>007607</v>
      </c>
      <c r="B415" s="1" t="s">
        <v>276</v>
      </c>
      <c r="C415" t="s">
        <v>21</v>
      </c>
      <c r="D415" t="s">
        <v>904</v>
      </c>
      <c r="E415" t="s">
        <v>278</v>
      </c>
      <c r="F415" t="s">
        <v>4836</v>
      </c>
      <c r="G415" s="1">
        <v>414</v>
      </c>
    </row>
    <row r="416" spans="1:7" ht="13.5">
      <c r="A416" t="str">
        <f>"000013"</f>
        <v>000013</v>
      </c>
      <c r="B416" s="1" t="s">
        <v>356</v>
      </c>
      <c r="C416" t="s">
        <v>50</v>
      </c>
      <c r="D416" t="s">
        <v>905</v>
      </c>
      <c r="E416" t="s">
        <v>9</v>
      </c>
      <c r="F416" t="s">
        <v>4837</v>
      </c>
      <c r="G416" s="1">
        <v>415</v>
      </c>
    </row>
    <row r="417" spans="1:7" ht="13.5">
      <c r="A417" t="str">
        <f>"003585"</f>
        <v>003585</v>
      </c>
      <c r="B417" s="1" t="s">
        <v>906</v>
      </c>
      <c r="C417" t="s">
        <v>547</v>
      </c>
      <c r="D417" t="s">
        <v>907</v>
      </c>
      <c r="E417" t="s">
        <v>197</v>
      </c>
      <c r="F417" t="s">
        <v>4838</v>
      </c>
      <c r="G417" s="1">
        <v>416</v>
      </c>
    </row>
    <row r="418" spans="1:7" ht="13.5">
      <c r="A418" t="str">
        <f>"056828"</f>
        <v>056828</v>
      </c>
      <c r="B418" s="1" t="s">
        <v>290</v>
      </c>
      <c r="C418" t="s">
        <v>101</v>
      </c>
      <c r="D418" t="s">
        <v>908</v>
      </c>
      <c r="E418" t="s">
        <v>32</v>
      </c>
      <c r="F418" t="s">
        <v>4839</v>
      </c>
      <c r="G418" s="1">
        <v>417</v>
      </c>
    </row>
    <row r="419" spans="1:7" ht="13.5">
      <c r="A419" t="str">
        <f>"003139"</f>
        <v>003139</v>
      </c>
      <c r="B419" s="1" t="s">
        <v>909</v>
      </c>
      <c r="C419" t="s">
        <v>72</v>
      </c>
      <c r="D419" t="s">
        <v>910</v>
      </c>
      <c r="E419" t="s">
        <v>32</v>
      </c>
      <c r="F419" t="s">
        <v>4840</v>
      </c>
      <c r="G419" s="1">
        <v>418</v>
      </c>
    </row>
    <row r="420" spans="1:7" ht="13.5">
      <c r="A420" t="str">
        <f>"000232"</f>
        <v>000232</v>
      </c>
      <c r="B420" s="1" t="s">
        <v>911</v>
      </c>
      <c r="C420" t="s">
        <v>912</v>
      </c>
      <c r="D420" t="s">
        <v>913</v>
      </c>
      <c r="E420" t="s">
        <v>9</v>
      </c>
      <c r="F420" t="s">
        <v>4841</v>
      </c>
      <c r="G420" s="1">
        <v>419</v>
      </c>
    </row>
    <row r="421" spans="1:7" ht="13.5">
      <c r="A421" t="str">
        <f>"006616"</f>
        <v>006616</v>
      </c>
      <c r="B421" s="1" t="s">
        <v>914</v>
      </c>
      <c r="C421" t="s">
        <v>251</v>
      </c>
      <c r="D421" t="s">
        <v>915</v>
      </c>
      <c r="E421" t="s">
        <v>9</v>
      </c>
      <c r="F421" t="s">
        <v>4842</v>
      </c>
      <c r="G421" s="1">
        <v>420</v>
      </c>
    </row>
    <row r="422" spans="1:7" ht="13.5">
      <c r="A422" t="str">
        <f>"002816"</f>
        <v>002816</v>
      </c>
      <c r="B422" s="1" t="s">
        <v>799</v>
      </c>
      <c r="C422" t="s">
        <v>533</v>
      </c>
      <c r="D422" t="s">
        <v>916</v>
      </c>
      <c r="E422" t="s">
        <v>32</v>
      </c>
      <c r="F422" t="s">
        <v>4843</v>
      </c>
      <c r="G422" s="1">
        <v>421</v>
      </c>
    </row>
    <row r="423" spans="1:7" ht="13.5">
      <c r="A423" t="str">
        <f>"110110"</f>
        <v>110110</v>
      </c>
      <c r="B423" s="1" t="s">
        <v>917</v>
      </c>
      <c r="C423" t="s">
        <v>68</v>
      </c>
      <c r="D423" t="s">
        <v>918</v>
      </c>
      <c r="E423" t="s">
        <v>32</v>
      </c>
      <c r="F423" t="s">
        <v>4844</v>
      </c>
      <c r="G423" s="1">
        <v>422</v>
      </c>
    </row>
    <row r="424" spans="1:7" ht="13.5">
      <c r="A424" t="str">
        <f>"001077"</f>
        <v>001077</v>
      </c>
      <c r="B424" s="1" t="s">
        <v>919</v>
      </c>
      <c r="C424" t="s">
        <v>326</v>
      </c>
      <c r="D424" t="s">
        <v>920</v>
      </c>
      <c r="E424" t="s">
        <v>9</v>
      </c>
      <c r="F424" t="s">
        <v>4845</v>
      </c>
      <c r="G424" s="1">
        <v>423</v>
      </c>
    </row>
    <row r="425" spans="1:7" ht="13.5">
      <c r="A425" t="str">
        <f>"000080"</f>
        <v>000080</v>
      </c>
      <c r="B425" s="1" t="s">
        <v>250</v>
      </c>
      <c r="C425" t="s">
        <v>251</v>
      </c>
      <c r="D425" t="s">
        <v>921</v>
      </c>
      <c r="E425" t="s">
        <v>9</v>
      </c>
      <c r="F425" t="s">
        <v>4846</v>
      </c>
      <c r="G425" s="1">
        <v>424</v>
      </c>
    </row>
    <row r="426" spans="1:7" ht="13.5">
      <c r="A426" t="str">
        <f>"003803"</f>
        <v>003803</v>
      </c>
      <c r="B426" s="1" t="s">
        <v>537</v>
      </c>
      <c r="C426" t="s">
        <v>504</v>
      </c>
      <c r="D426" t="s">
        <v>922</v>
      </c>
      <c r="E426" t="s">
        <v>32</v>
      </c>
      <c r="F426" t="s">
        <v>4847</v>
      </c>
      <c r="G426" s="1">
        <v>425</v>
      </c>
    </row>
    <row r="427" spans="1:7" ht="13.5">
      <c r="A427" t="str">
        <f>"002586"</f>
        <v>002586</v>
      </c>
      <c r="B427" s="1" t="s">
        <v>62</v>
      </c>
      <c r="C427" t="s">
        <v>50</v>
      </c>
      <c r="D427" t="s">
        <v>923</v>
      </c>
      <c r="E427" t="s">
        <v>9</v>
      </c>
      <c r="F427" t="s">
        <v>4848</v>
      </c>
      <c r="G427" s="1">
        <v>426</v>
      </c>
    </row>
    <row r="428" spans="1:7" ht="13.5">
      <c r="A428" t="str">
        <f>"888823"</f>
        <v>888823</v>
      </c>
      <c r="B428" s="1" t="s">
        <v>924</v>
      </c>
      <c r="C428" t="s">
        <v>925</v>
      </c>
      <c r="D428" t="s">
        <v>926</v>
      </c>
      <c r="E428" t="s">
        <v>32</v>
      </c>
      <c r="F428" t="s">
        <v>4849</v>
      </c>
      <c r="G428" s="1">
        <v>427</v>
      </c>
    </row>
    <row r="429" spans="1:7" ht="13.5">
      <c r="A429" t="str">
        <f>"003466"</f>
        <v>003466</v>
      </c>
      <c r="B429" s="1" t="s">
        <v>927</v>
      </c>
      <c r="C429" t="s">
        <v>72</v>
      </c>
      <c r="D429" t="s">
        <v>928</v>
      </c>
      <c r="E429" t="s">
        <v>32</v>
      </c>
      <c r="F429" t="s">
        <v>4850</v>
      </c>
      <c r="G429" s="1">
        <v>428</v>
      </c>
    </row>
    <row r="430" spans="1:7" ht="13.5">
      <c r="A430" t="str">
        <f>"000722"</f>
        <v>000722</v>
      </c>
      <c r="B430" s="1" t="s">
        <v>389</v>
      </c>
      <c r="C430" t="s">
        <v>101</v>
      </c>
      <c r="D430" t="s">
        <v>929</v>
      </c>
      <c r="E430" t="s">
        <v>9</v>
      </c>
      <c r="F430" t="s">
        <v>4851</v>
      </c>
      <c r="G430" s="1">
        <v>429</v>
      </c>
    </row>
    <row r="431" spans="1:7" ht="13.5">
      <c r="A431" t="str">
        <f>"000007"</f>
        <v>000007</v>
      </c>
      <c r="B431" s="1" t="s">
        <v>930</v>
      </c>
      <c r="C431" t="s">
        <v>154</v>
      </c>
      <c r="D431" t="s">
        <v>931</v>
      </c>
      <c r="E431" t="s">
        <v>32</v>
      </c>
      <c r="F431" t="s">
        <v>4852</v>
      </c>
      <c r="G431" s="1">
        <v>430</v>
      </c>
    </row>
    <row r="432" spans="1:7" ht="13.5">
      <c r="A432" t="str">
        <f>"007173"</f>
        <v>007173</v>
      </c>
      <c r="B432" s="1" t="s">
        <v>932</v>
      </c>
      <c r="C432" t="s">
        <v>65</v>
      </c>
      <c r="D432" t="s">
        <v>933</v>
      </c>
      <c r="E432" t="s">
        <v>9</v>
      </c>
      <c r="F432" t="s">
        <v>4853</v>
      </c>
      <c r="G432" s="1">
        <v>431</v>
      </c>
    </row>
    <row r="433" spans="1:7" ht="13.5">
      <c r="A433" t="str">
        <f>"000203"</f>
        <v>000203</v>
      </c>
      <c r="B433" s="1" t="s">
        <v>730</v>
      </c>
      <c r="C433" t="s">
        <v>27</v>
      </c>
      <c r="D433" t="s">
        <v>934</v>
      </c>
      <c r="E433" t="s">
        <v>13</v>
      </c>
      <c r="F433" t="s">
        <v>4854</v>
      </c>
      <c r="G433" s="1">
        <v>432</v>
      </c>
    </row>
    <row r="434" spans="1:7" ht="13.5">
      <c r="A434" t="str">
        <f>"009858"</f>
        <v>009858</v>
      </c>
      <c r="B434" s="1" t="s">
        <v>935</v>
      </c>
      <c r="C434" t="s">
        <v>101</v>
      </c>
      <c r="D434" t="s">
        <v>936</v>
      </c>
      <c r="E434" t="s">
        <v>9</v>
      </c>
      <c r="F434" t="s">
        <v>4855</v>
      </c>
      <c r="G434" s="1">
        <v>433</v>
      </c>
    </row>
    <row r="435" spans="1:7" ht="13.5">
      <c r="A435" t="str">
        <f>"001171"</f>
        <v>001171</v>
      </c>
      <c r="B435" s="1" t="s">
        <v>937</v>
      </c>
      <c r="C435" t="s">
        <v>493</v>
      </c>
      <c r="D435" t="s">
        <v>938</v>
      </c>
      <c r="E435" t="s">
        <v>197</v>
      </c>
      <c r="F435" t="s">
        <v>4856</v>
      </c>
      <c r="G435" s="1">
        <v>434</v>
      </c>
    </row>
    <row r="436" spans="1:7" ht="13.5">
      <c r="A436" t="str">
        <f>"000601"</f>
        <v>000601</v>
      </c>
      <c r="B436" s="1" t="s">
        <v>939</v>
      </c>
      <c r="C436" t="s">
        <v>57</v>
      </c>
      <c r="D436" t="s">
        <v>940</v>
      </c>
      <c r="E436" t="s">
        <v>9</v>
      </c>
      <c r="F436" t="s">
        <v>4857</v>
      </c>
      <c r="G436" s="1">
        <v>435</v>
      </c>
    </row>
    <row r="437" spans="1:7" ht="13.5">
      <c r="A437" t="str">
        <f>"001687"</f>
        <v>001687</v>
      </c>
      <c r="B437" s="1" t="s">
        <v>210</v>
      </c>
      <c r="C437" t="s">
        <v>211</v>
      </c>
      <c r="D437" t="s">
        <v>941</v>
      </c>
      <c r="E437" t="s">
        <v>9</v>
      </c>
      <c r="F437" t="s">
        <v>4858</v>
      </c>
      <c r="G437" s="1">
        <v>436</v>
      </c>
    </row>
    <row r="438" spans="1:7" ht="13.5">
      <c r="A438" t="str">
        <f>"016888"</f>
        <v>016888</v>
      </c>
      <c r="B438" s="1" t="s">
        <v>942</v>
      </c>
      <c r="C438" t="s">
        <v>943</v>
      </c>
      <c r="D438" t="s">
        <v>944</v>
      </c>
      <c r="E438" t="s">
        <v>32</v>
      </c>
      <c r="F438" t="s">
        <v>4859</v>
      </c>
      <c r="G438" s="1">
        <v>437</v>
      </c>
    </row>
    <row r="439" spans="1:7" ht="13.5">
      <c r="A439" t="str">
        <f>"000401"</f>
        <v>000401</v>
      </c>
      <c r="B439" s="1" t="s">
        <v>945</v>
      </c>
      <c r="C439" t="s">
        <v>72</v>
      </c>
      <c r="D439" t="s">
        <v>946</v>
      </c>
      <c r="E439" t="s">
        <v>9</v>
      </c>
      <c r="F439" t="s">
        <v>4860</v>
      </c>
      <c r="G439" s="1">
        <v>438</v>
      </c>
    </row>
    <row r="440" spans="1:7" ht="13.5">
      <c r="A440" t="str">
        <f>"096888"</f>
        <v>096888</v>
      </c>
      <c r="B440" s="1" t="s">
        <v>947</v>
      </c>
      <c r="C440" t="s">
        <v>657</v>
      </c>
      <c r="D440" t="s">
        <v>948</v>
      </c>
      <c r="E440" t="s">
        <v>32</v>
      </c>
      <c r="F440" t="s">
        <v>4861</v>
      </c>
      <c r="G440" s="1">
        <v>439</v>
      </c>
    </row>
    <row r="441" spans="1:7" ht="13.5">
      <c r="A441" t="str">
        <f>"000873"</f>
        <v>000873</v>
      </c>
      <c r="B441" s="1" t="s">
        <v>949</v>
      </c>
      <c r="C441" t="s">
        <v>135</v>
      </c>
      <c r="D441" t="s">
        <v>950</v>
      </c>
      <c r="E441" t="s">
        <v>9</v>
      </c>
      <c r="F441" t="s">
        <v>4862</v>
      </c>
      <c r="G441" s="1">
        <v>440</v>
      </c>
    </row>
    <row r="442" spans="1:7" ht="13.5">
      <c r="A442" t="str">
        <f>"007660"</f>
        <v>007660</v>
      </c>
      <c r="B442" s="1" t="s">
        <v>532</v>
      </c>
      <c r="C442" t="s">
        <v>533</v>
      </c>
      <c r="D442" t="s">
        <v>951</v>
      </c>
      <c r="E442" t="s">
        <v>32</v>
      </c>
      <c r="F442" t="s">
        <v>4863</v>
      </c>
      <c r="G442" s="1">
        <v>441</v>
      </c>
    </row>
    <row r="443" spans="1:7" ht="13.5">
      <c r="A443" t="str">
        <f>"007002"</f>
        <v>007002</v>
      </c>
      <c r="B443" s="1" t="s">
        <v>952</v>
      </c>
      <c r="C443" t="s">
        <v>662</v>
      </c>
      <c r="D443" t="s">
        <v>953</v>
      </c>
      <c r="E443" t="s">
        <v>9</v>
      </c>
      <c r="F443" t="s">
        <v>4864</v>
      </c>
      <c r="G443" s="1">
        <v>442</v>
      </c>
    </row>
    <row r="444" spans="1:7" ht="13.5">
      <c r="A444" t="str">
        <f>"000211"</f>
        <v>000211</v>
      </c>
      <c r="B444" s="1" t="s">
        <v>596</v>
      </c>
      <c r="C444" t="s">
        <v>597</v>
      </c>
      <c r="D444" t="s">
        <v>954</v>
      </c>
      <c r="E444" t="s">
        <v>9</v>
      </c>
      <c r="F444" t="s">
        <v>4865</v>
      </c>
      <c r="G444" s="1">
        <v>443</v>
      </c>
    </row>
    <row r="445" spans="1:7" ht="13.5">
      <c r="A445" t="str">
        <f>"000460"</f>
        <v>000460</v>
      </c>
      <c r="B445" s="1" t="s">
        <v>955</v>
      </c>
      <c r="C445" t="s">
        <v>101</v>
      </c>
      <c r="D445" t="s">
        <v>956</v>
      </c>
      <c r="E445" t="s">
        <v>9</v>
      </c>
      <c r="F445" t="s">
        <v>4866</v>
      </c>
      <c r="G445" s="1">
        <v>444</v>
      </c>
    </row>
    <row r="446" spans="1:7" ht="13.5">
      <c r="A446" t="str">
        <f>"000013"</f>
        <v>000013</v>
      </c>
      <c r="B446" s="1" t="s">
        <v>356</v>
      </c>
      <c r="C446" t="s">
        <v>50</v>
      </c>
      <c r="D446" t="s">
        <v>957</v>
      </c>
      <c r="E446" t="s">
        <v>9</v>
      </c>
      <c r="F446" t="s">
        <v>4867</v>
      </c>
      <c r="G446" s="1">
        <v>445</v>
      </c>
    </row>
    <row r="447" spans="1:7" ht="13.5">
      <c r="A447" t="str">
        <f>"001681"</f>
        <v>001681</v>
      </c>
      <c r="B447" s="1" t="s">
        <v>864</v>
      </c>
      <c r="C447" t="s">
        <v>72</v>
      </c>
      <c r="D447" t="s">
        <v>958</v>
      </c>
      <c r="E447" t="s">
        <v>241</v>
      </c>
      <c r="F447" t="s">
        <v>4868</v>
      </c>
      <c r="G447" s="1">
        <v>446</v>
      </c>
    </row>
    <row r="448" spans="1:7" ht="13.5">
      <c r="A448" t="str">
        <f>"000510"</f>
        <v>000510</v>
      </c>
      <c r="B448" s="1" t="s">
        <v>959</v>
      </c>
      <c r="C448" t="s">
        <v>960</v>
      </c>
      <c r="D448" t="s">
        <v>961</v>
      </c>
      <c r="E448" t="s">
        <v>9</v>
      </c>
      <c r="F448" t="s">
        <v>4869</v>
      </c>
      <c r="G448" s="1">
        <v>447</v>
      </c>
    </row>
    <row r="449" spans="1:7" ht="13.5">
      <c r="A449" t="str">
        <f>"008350"</f>
        <v>008350</v>
      </c>
      <c r="B449" s="1" t="s">
        <v>866</v>
      </c>
      <c r="C449" t="s">
        <v>135</v>
      </c>
      <c r="D449" t="s">
        <v>962</v>
      </c>
      <c r="E449" t="s">
        <v>32</v>
      </c>
      <c r="F449" t="s">
        <v>4870</v>
      </c>
      <c r="G449" s="1">
        <v>448</v>
      </c>
    </row>
    <row r="450" spans="1:7" ht="13.5">
      <c r="A450" t="str">
        <f>"000813"</f>
        <v>000813</v>
      </c>
      <c r="B450" s="1" t="s">
        <v>528</v>
      </c>
      <c r="C450" t="s">
        <v>529</v>
      </c>
      <c r="D450" t="s">
        <v>963</v>
      </c>
      <c r="E450" t="s">
        <v>32</v>
      </c>
      <c r="F450" t="s">
        <v>4871</v>
      </c>
      <c r="G450" s="1">
        <v>449</v>
      </c>
    </row>
    <row r="451" spans="1:7" ht="13.5">
      <c r="A451" t="str">
        <f>"002858"</f>
        <v>002858</v>
      </c>
      <c r="B451" s="1" t="s">
        <v>517</v>
      </c>
      <c r="C451" t="s">
        <v>504</v>
      </c>
      <c r="D451" t="s">
        <v>964</v>
      </c>
      <c r="E451" t="s">
        <v>9</v>
      </c>
      <c r="F451" t="s">
        <v>4872</v>
      </c>
      <c r="G451" s="1">
        <v>450</v>
      </c>
    </row>
    <row r="452" spans="1:7" ht="13.5">
      <c r="A452" t="str">
        <f>"000094"</f>
        <v>000094</v>
      </c>
      <c r="B452" s="1" t="s">
        <v>965</v>
      </c>
      <c r="C452" t="s">
        <v>72</v>
      </c>
      <c r="D452" t="s">
        <v>966</v>
      </c>
      <c r="E452" t="s">
        <v>9</v>
      </c>
      <c r="F452" t="s">
        <v>4873</v>
      </c>
      <c r="G452" s="1">
        <v>451</v>
      </c>
    </row>
    <row r="453" spans="1:7" ht="13.5">
      <c r="A453" t="str">
        <f>"000024"</f>
        <v>000024</v>
      </c>
      <c r="B453" s="1" t="s">
        <v>967</v>
      </c>
      <c r="C453" t="s">
        <v>72</v>
      </c>
      <c r="D453" t="s">
        <v>968</v>
      </c>
      <c r="E453" t="s">
        <v>9</v>
      </c>
      <c r="F453" t="s">
        <v>4874</v>
      </c>
      <c r="G453" s="1">
        <v>452</v>
      </c>
    </row>
    <row r="454" spans="1:7" ht="13.5">
      <c r="A454" t="str">
        <f>"000010"</f>
        <v>000010</v>
      </c>
      <c r="B454" s="1" t="s">
        <v>969</v>
      </c>
      <c r="C454" t="s">
        <v>101</v>
      </c>
      <c r="D454" t="s">
        <v>970</v>
      </c>
      <c r="E454" t="s">
        <v>32</v>
      </c>
      <c r="F454" t="s">
        <v>4875</v>
      </c>
      <c r="G454" s="1">
        <v>453</v>
      </c>
    </row>
    <row r="455" spans="1:7" ht="13.5">
      <c r="A455" t="str">
        <f>"009213"</f>
        <v>009213</v>
      </c>
      <c r="B455" s="1" t="s">
        <v>971</v>
      </c>
      <c r="C455" t="s">
        <v>245</v>
      </c>
      <c r="D455" t="s">
        <v>972</v>
      </c>
      <c r="E455" t="s">
        <v>197</v>
      </c>
      <c r="F455" t="s">
        <v>4876</v>
      </c>
      <c r="G455" s="1">
        <v>454</v>
      </c>
    </row>
    <row r="456" spans="1:7" ht="13.5">
      <c r="A456" t="str">
        <f>"009699"</f>
        <v>009699</v>
      </c>
      <c r="B456" s="1" t="s">
        <v>973</v>
      </c>
      <c r="C456" t="s">
        <v>7</v>
      </c>
      <c r="D456" t="s">
        <v>974</v>
      </c>
      <c r="E456" t="s">
        <v>9</v>
      </c>
      <c r="F456" t="s">
        <v>4877</v>
      </c>
      <c r="G456" s="1">
        <v>455</v>
      </c>
    </row>
    <row r="457" spans="1:7" ht="13.5">
      <c r="A457" t="str">
        <f>"001583"</f>
        <v>001583</v>
      </c>
      <c r="B457" s="1" t="s">
        <v>487</v>
      </c>
      <c r="C457" t="s">
        <v>166</v>
      </c>
      <c r="D457" t="s">
        <v>975</v>
      </c>
      <c r="E457" t="s">
        <v>9</v>
      </c>
      <c r="F457" t="s">
        <v>4878</v>
      </c>
      <c r="G457" s="1">
        <v>456</v>
      </c>
    </row>
    <row r="458" spans="1:7" ht="13.5">
      <c r="A458" t="str">
        <f>"006616"</f>
        <v>006616</v>
      </c>
      <c r="B458" s="1" t="s">
        <v>914</v>
      </c>
      <c r="C458" t="s">
        <v>251</v>
      </c>
      <c r="D458" t="s">
        <v>976</v>
      </c>
      <c r="E458" t="s">
        <v>9</v>
      </c>
      <c r="F458" t="s">
        <v>4879</v>
      </c>
      <c r="G458" s="1">
        <v>457</v>
      </c>
    </row>
    <row r="459" spans="1:7" ht="13.5">
      <c r="A459" t="str">
        <f>"001708"</f>
        <v>001708</v>
      </c>
      <c r="B459" s="1" t="s">
        <v>977</v>
      </c>
      <c r="C459" t="s">
        <v>623</v>
      </c>
      <c r="D459" t="s">
        <v>978</v>
      </c>
      <c r="E459" t="s">
        <v>36</v>
      </c>
      <c r="F459" t="s">
        <v>4880</v>
      </c>
      <c r="G459" s="1">
        <v>458</v>
      </c>
    </row>
    <row r="460" spans="1:7" ht="13.5">
      <c r="A460" t="str">
        <f>"102973"</f>
        <v>102973</v>
      </c>
      <c r="B460" s="1" t="s">
        <v>979</v>
      </c>
      <c r="C460" t="s">
        <v>333</v>
      </c>
      <c r="D460" t="s">
        <v>980</v>
      </c>
      <c r="E460" t="s">
        <v>9</v>
      </c>
      <c r="F460" t="s">
        <v>4881</v>
      </c>
      <c r="G460" s="1">
        <v>459</v>
      </c>
    </row>
    <row r="461" spans="1:7" ht="13.5">
      <c r="A461" t="str">
        <f>"006059"</f>
        <v>006059</v>
      </c>
      <c r="B461" s="1" t="s">
        <v>260</v>
      </c>
      <c r="C461" t="s">
        <v>261</v>
      </c>
      <c r="D461" t="s">
        <v>981</v>
      </c>
      <c r="E461" t="s">
        <v>9</v>
      </c>
      <c r="F461" t="s">
        <v>4882</v>
      </c>
      <c r="G461" s="1">
        <v>460</v>
      </c>
    </row>
    <row r="462" spans="1:7" ht="13.5">
      <c r="A462" t="str">
        <f>"000992"</f>
        <v>000992</v>
      </c>
      <c r="B462" s="1" t="s">
        <v>153</v>
      </c>
      <c r="C462" t="s">
        <v>154</v>
      </c>
      <c r="D462" t="s">
        <v>982</v>
      </c>
      <c r="E462" t="s">
        <v>197</v>
      </c>
      <c r="F462" t="s">
        <v>4883</v>
      </c>
      <c r="G462" s="1">
        <v>461</v>
      </c>
    </row>
    <row r="463" spans="1:7" ht="13.5">
      <c r="A463" t="str">
        <f>"001707"</f>
        <v>001707</v>
      </c>
      <c r="B463" s="1" t="s">
        <v>849</v>
      </c>
      <c r="C463" t="s">
        <v>850</v>
      </c>
      <c r="D463" t="s">
        <v>983</v>
      </c>
      <c r="E463" t="s">
        <v>32</v>
      </c>
      <c r="F463" t="s">
        <v>4884</v>
      </c>
      <c r="G463" s="1">
        <v>462</v>
      </c>
    </row>
    <row r="464" spans="1:7" ht="13.5">
      <c r="A464" t="str">
        <f>"002699"</f>
        <v>002699</v>
      </c>
      <c r="B464" s="1" t="s">
        <v>984</v>
      </c>
      <c r="C464" t="s">
        <v>985</v>
      </c>
      <c r="D464" t="s">
        <v>986</v>
      </c>
      <c r="E464" t="s">
        <v>9</v>
      </c>
      <c r="F464" t="s">
        <v>4885</v>
      </c>
      <c r="G464" s="1">
        <v>463</v>
      </c>
    </row>
    <row r="465" spans="1:7" ht="13.5">
      <c r="A465" t="str">
        <f>"000317"</f>
        <v>000317</v>
      </c>
      <c r="B465" s="1" t="s">
        <v>987</v>
      </c>
      <c r="C465" t="s">
        <v>496</v>
      </c>
      <c r="D465" t="s">
        <v>988</v>
      </c>
      <c r="E465" t="s">
        <v>9</v>
      </c>
      <c r="F465" t="s">
        <v>4886</v>
      </c>
      <c r="G465" s="1">
        <v>464</v>
      </c>
    </row>
    <row r="466" spans="1:7" ht="13.5">
      <c r="A466" t="str">
        <f>"333999"</f>
        <v>333999</v>
      </c>
      <c r="B466" s="1" t="s">
        <v>989</v>
      </c>
      <c r="C466" t="s">
        <v>193</v>
      </c>
      <c r="D466" t="s">
        <v>990</v>
      </c>
      <c r="E466" t="s">
        <v>32</v>
      </c>
      <c r="F466" t="s">
        <v>4887</v>
      </c>
      <c r="G466" s="1">
        <v>465</v>
      </c>
    </row>
    <row r="467" spans="1:7" ht="13.5">
      <c r="A467" t="str">
        <f>"001838"</f>
        <v>001838</v>
      </c>
      <c r="B467" s="1" t="s">
        <v>991</v>
      </c>
      <c r="C467" t="s">
        <v>27</v>
      </c>
      <c r="D467" t="s">
        <v>992</v>
      </c>
      <c r="E467" t="s">
        <v>9</v>
      </c>
      <c r="F467" t="s">
        <v>4888</v>
      </c>
      <c r="G467" s="1">
        <v>466</v>
      </c>
    </row>
    <row r="468" spans="1:7" ht="13.5">
      <c r="A468" t="str">
        <f>"008859"</f>
        <v>008859</v>
      </c>
      <c r="B468" s="1" t="s">
        <v>993</v>
      </c>
      <c r="C468" t="s">
        <v>994</v>
      </c>
      <c r="D468" t="s">
        <v>995</v>
      </c>
      <c r="E468" t="s">
        <v>607</v>
      </c>
      <c r="F468" t="s">
        <v>4889</v>
      </c>
      <c r="G468" s="1">
        <v>467</v>
      </c>
    </row>
    <row r="469" spans="1:7" ht="13.5">
      <c r="A469" t="str">
        <f>"002236"</f>
        <v>002236</v>
      </c>
      <c r="B469" s="1" t="s">
        <v>996</v>
      </c>
      <c r="C469" t="s">
        <v>512</v>
      </c>
      <c r="D469" t="s">
        <v>997</v>
      </c>
      <c r="E469" t="s">
        <v>197</v>
      </c>
      <c r="F469" t="s">
        <v>4890</v>
      </c>
      <c r="G469" s="1">
        <v>468</v>
      </c>
    </row>
    <row r="470" spans="1:7" ht="13.5">
      <c r="A470" t="str">
        <f>"003613"</f>
        <v>003613</v>
      </c>
      <c r="B470" s="1" t="s">
        <v>998</v>
      </c>
      <c r="C470" t="s">
        <v>112</v>
      </c>
      <c r="D470" t="s">
        <v>999</v>
      </c>
      <c r="E470" t="s">
        <v>32</v>
      </c>
      <c r="F470" t="s">
        <v>4891</v>
      </c>
      <c r="G470" s="1">
        <v>469</v>
      </c>
    </row>
    <row r="471" spans="1:7" ht="13.5">
      <c r="A471" t="str">
        <f>"000211"</f>
        <v>000211</v>
      </c>
      <c r="B471" s="1" t="s">
        <v>596</v>
      </c>
      <c r="C471" t="s">
        <v>597</v>
      </c>
      <c r="D471" t="s">
        <v>1000</v>
      </c>
      <c r="E471" t="s">
        <v>32</v>
      </c>
      <c r="F471" t="s">
        <v>4892</v>
      </c>
      <c r="G471" s="1">
        <v>470</v>
      </c>
    </row>
    <row r="472" spans="1:7" ht="13.5">
      <c r="A472" t="str">
        <f>"007017"</f>
        <v>007017</v>
      </c>
      <c r="B472" s="1" t="s">
        <v>1001</v>
      </c>
      <c r="C472" t="s">
        <v>135</v>
      </c>
      <c r="D472" t="s">
        <v>1002</v>
      </c>
      <c r="E472" t="s">
        <v>32</v>
      </c>
      <c r="F472" t="s">
        <v>4893</v>
      </c>
      <c r="G472" s="1">
        <v>471</v>
      </c>
    </row>
    <row r="473" spans="1:7" ht="13.5">
      <c r="A473" t="str">
        <f>"877776"</f>
        <v>877776</v>
      </c>
      <c r="B473" s="1" t="s">
        <v>1003</v>
      </c>
      <c r="C473" t="s">
        <v>637</v>
      </c>
      <c r="D473" t="s">
        <v>1004</v>
      </c>
      <c r="E473" t="s">
        <v>9</v>
      </c>
      <c r="F473" t="s">
        <v>4894</v>
      </c>
      <c r="G473" s="1">
        <v>472</v>
      </c>
    </row>
    <row r="474" spans="1:7" ht="13.5">
      <c r="A474" t="str">
        <f>"002128"</f>
        <v>002128</v>
      </c>
      <c r="B474" s="1" t="s">
        <v>1005</v>
      </c>
      <c r="C474" t="s">
        <v>107</v>
      </c>
      <c r="D474" t="s">
        <v>1006</v>
      </c>
      <c r="E474" t="s">
        <v>9</v>
      </c>
      <c r="F474" t="s">
        <v>4895</v>
      </c>
      <c r="G474" s="1">
        <v>473</v>
      </c>
    </row>
    <row r="475" spans="1:7" ht="13.5">
      <c r="A475" t="str">
        <f>"006222"</f>
        <v>006222</v>
      </c>
      <c r="B475" s="1" t="s">
        <v>1007</v>
      </c>
      <c r="C475" t="s">
        <v>166</v>
      </c>
      <c r="D475" t="s">
        <v>1008</v>
      </c>
      <c r="E475" t="s">
        <v>32</v>
      </c>
      <c r="F475" t="s">
        <v>4896</v>
      </c>
      <c r="G475" s="1">
        <v>474</v>
      </c>
    </row>
    <row r="476" spans="1:7" ht="13.5">
      <c r="A476" t="str">
        <f>"006760"</f>
        <v>006760</v>
      </c>
      <c r="B476" s="1" t="s">
        <v>1009</v>
      </c>
      <c r="C476" t="s">
        <v>27</v>
      </c>
      <c r="D476" t="s">
        <v>1010</v>
      </c>
      <c r="E476" t="s">
        <v>9</v>
      </c>
      <c r="F476" t="s">
        <v>4897</v>
      </c>
      <c r="G476" s="1">
        <v>475</v>
      </c>
    </row>
    <row r="477" spans="1:7" ht="13.5">
      <c r="A477" t="str">
        <f>"000053"</f>
        <v>000053</v>
      </c>
      <c r="B477" s="1" t="s">
        <v>1011</v>
      </c>
      <c r="C477" t="s">
        <v>1012</v>
      </c>
      <c r="D477" t="s">
        <v>1013</v>
      </c>
      <c r="E477" t="s">
        <v>278</v>
      </c>
      <c r="F477" t="s">
        <v>4898</v>
      </c>
      <c r="G477" s="1">
        <v>476</v>
      </c>
    </row>
    <row r="478" spans="1:7" ht="13.5">
      <c r="A478" t="str">
        <f>"001028"</f>
        <v>001028</v>
      </c>
      <c r="B478" s="1" t="s">
        <v>1014</v>
      </c>
      <c r="C478" t="s">
        <v>533</v>
      </c>
      <c r="D478" t="s">
        <v>1015</v>
      </c>
      <c r="E478" t="s">
        <v>9</v>
      </c>
      <c r="F478" t="s">
        <v>4899</v>
      </c>
      <c r="G478" s="1">
        <v>477</v>
      </c>
    </row>
    <row r="479" spans="1:7" ht="13.5">
      <c r="A479" t="str">
        <f>"003269"</f>
        <v>003269</v>
      </c>
      <c r="B479" s="1" t="s">
        <v>1016</v>
      </c>
      <c r="C479" t="s">
        <v>533</v>
      </c>
      <c r="D479" t="s">
        <v>1017</v>
      </c>
      <c r="E479" t="s">
        <v>241</v>
      </c>
      <c r="F479" t="s">
        <v>4900</v>
      </c>
      <c r="G479" s="1">
        <v>478</v>
      </c>
    </row>
    <row r="480" spans="1:7" ht="13.5">
      <c r="A480" t="str">
        <f>"003128"</f>
        <v>003128</v>
      </c>
      <c r="B480" s="1" t="s">
        <v>1018</v>
      </c>
      <c r="C480" t="s">
        <v>1019</v>
      </c>
      <c r="D480" t="s">
        <v>1020</v>
      </c>
      <c r="E480" t="s">
        <v>32</v>
      </c>
      <c r="F480" t="s">
        <v>4901</v>
      </c>
      <c r="G480" s="1">
        <v>479</v>
      </c>
    </row>
    <row r="481" spans="1:7" ht="13.5">
      <c r="A481" t="str">
        <f>"002671"</f>
        <v>002671</v>
      </c>
      <c r="B481" s="1" t="s">
        <v>1021</v>
      </c>
      <c r="C481" t="s">
        <v>77</v>
      </c>
      <c r="D481" t="s">
        <v>1022</v>
      </c>
      <c r="E481" t="s">
        <v>9</v>
      </c>
      <c r="F481" t="s">
        <v>4902</v>
      </c>
      <c r="G481" s="1">
        <v>480</v>
      </c>
    </row>
    <row r="482" spans="1:7" ht="13.5">
      <c r="A482" t="str">
        <f>"999107"</f>
        <v>999107</v>
      </c>
      <c r="B482" s="1" t="s">
        <v>1023</v>
      </c>
      <c r="C482" t="s">
        <v>1024</v>
      </c>
      <c r="D482" t="s">
        <v>1025</v>
      </c>
      <c r="E482" t="s">
        <v>9</v>
      </c>
      <c r="F482" t="s">
        <v>4903</v>
      </c>
      <c r="G482" s="1">
        <v>481</v>
      </c>
    </row>
    <row r="483" spans="1:7" ht="13.5">
      <c r="A483" t="str">
        <f>"999993"</f>
        <v>999993</v>
      </c>
      <c r="B483" s="1" t="s">
        <v>1026</v>
      </c>
      <c r="C483" t="s">
        <v>72</v>
      </c>
      <c r="D483" t="s">
        <v>1027</v>
      </c>
      <c r="E483" t="s">
        <v>9</v>
      </c>
      <c r="F483" t="s">
        <v>4904</v>
      </c>
      <c r="G483" s="1">
        <v>482</v>
      </c>
    </row>
    <row r="484" spans="1:7" ht="13.5">
      <c r="A484" t="str">
        <f>"001696"</f>
        <v>001696</v>
      </c>
      <c r="B484" s="1" t="s">
        <v>1028</v>
      </c>
      <c r="C484" t="s">
        <v>293</v>
      </c>
      <c r="D484" t="s">
        <v>1029</v>
      </c>
      <c r="E484" t="s">
        <v>9</v>
      </c>
      <c r="F484" t="s">
        <v>4905</v>
      </c>
      <c r="G484" s="1">
        <v>483</v>
      </c>
    </row>
    <row r="485" spans="1:7" ht="13.5">
      <c r="A485" t="str">
        <f>"023797"</f>
        <v>023797</v>
      </c>
      <c r="B485" s="1" t="s">
        <v>1030</v>
      </c>
      <c r="C485" t="s">
        <v>227</v>
      </c>
      <c r="D485" t="s">
        <v>1031</v>
      </c>
      <c r="E485" t="s">
        <v>32</v>
      </c>
      <c r="F485" t="s">
        <v>4906</v>
      </c>
      <c r="G485" s="1">
        <v>484</v>
      </c>
    </row>
    <row r="486" spans="1:7" ht="13.5">
      <c r="A486" t="str">
        <f>"008088"</f>
        <v>008088</v>
      </c>
      <c r="B486" s="1" t="s">
        <v>1032</v>
      </c>
      <c r="C486" t="s">
        <v>101</v>
      </c>
      <c r="D486" t="s">
        <v>1033</v>
      </c>
      <c r="E486" t="s">
        <v>9</v>
      </c>
      <c r="F486" t="s">
        <v>4907</v>
      </c>
      <c r="G486" s="1">
        <v>485</v>
      </c>
    </row>
    <row r="487" spans="1:7" ht="13.5">
      <c r="A487" t="str">
        <f>"003222"</f>
        <v>003222</v>
      </c>
      <c r="B487" s="1" t="s">
        <v>1034</v>
      </c>
      <c r="C487" t="s">
        <v>381</v>
      </c>
      <c r="D487" t="s">
        <v>1035</v>
      </c>
      <c r="E487" t="s">
        <v>9</v>
      </c>
      <c r="F487" t="s">
        <v>4908</v>
      </c>
      <c r="G487" s="1">
        <v>486</v>
      </c>
    </row>
    <row r="488" spans="1:7" ht="13.5">
      <c r="A488" t="str">
        <f>"005881"</f>
        <v>005881</v>
      </c>
      <c r="B488" s="1" t="s">
        <v>1036</v>
      </c>
      <c r="C488" t="s">
        <v>72</v>
      </c>
      <c r="D488" t="s">
        <v>1037</v>
      </c>
      <c r="E488" t="s">
        <v>32</v>
      </c>
      <c r="F488" t="s">
        <v>4909</v>
      </c>
      <c r="G488" s="1">
        <v>487</v>
      </c>
    </row>
    <row r="489" spans="1:7" ht="13.5">
      <c r="A489" t="str">
        <f>"006687"</f>
        <v>006687</v>
      </c>
      <c r="B489" s="1" t="s">
        <v>1038</v>
      </c>
      <c r="C489" t="s">
        <v>1039</v>
      </c>
      <c r="D489" t="s">
        <v>1040</v>
      </c>
      <c r="E489" t="s">
        <v>9</v>
      </c>
      <c r="F489" t="s">
        <v>4910</v>
      </c>
      <c r="G489" s="1">
        <v>488</v>
      </c>
    </row>
    <row r="490" spans="1:7" ht="13.5">
      <c r="A490" t="str">
        <f>"001859"</f>
        <v>001859</v>
      </c>
      <c r="B490" s="1" t="s">
        <v>1041</v>
      </c>
      <c r="C490" t="s">
        <v>862</v>
      </c>
      <c r="D490" t="s">
        <v>1042</v>
      </c>
      <c r="E490" t="s">
        <v>9</v>
      </c>
      <c r="F490" t="s">
        <v>4911</v>
      </c>
      <c r="G490" s="1">
        <v>489</v>
      </c>
    </row>
    <row r="491" spans="1:7" ht="13.5">
      <c r="A491" t="str">
        <f>"000007"</f>
        <v>000007</v>
      </c>
      <c r="B491" s="1" t="s">
        <v>930</v>
      </c>
      <c r="C491" t="s">
        <v>154</v>
      </c>
      <c r="D491" t="s">
        <v>1043</v>
      </c>
      <c r="E491" t="s">
        <v>278</v>
      </c>
      <c r="F491" t="s">
        <v>4912</v>
      </c>
      <c r="G491" s="1">
        <v>490</v>
      </c>
    </row>
    <row r="492" spans="1:7" ht="13.5">
      <c r="A492" t="str">
        <f>"000265"</f>
        <v>000265</v>
      </c>
      <c r="B492" s="1" t="s">
        <v>683</v>
      </c>
      <c r="C492" t="s">
        <v>18</v>
      </c>
      <c r="D492" t="s">
        <v>1044</v>
      </c>
      <c r="E492" t="s">
        <v>9</v>
      </c>
      <c r="F492" t="s">
        <v>4913</v>
      </c>
      <c r="G492" s="1">
        <v>491</v>
      </c>
    </row>
    <row r="493" spans="1:7" ht="13.5">
      <c r="A493" t="str">
        <f>"001979"</f>
        <v>001979</v>
      </c>
      <c r="B493" s="1" t="s">
        <v>1045</v>
      </c>
      <c r="C493" t="s">
        <v>1046</v>
      </c>
      <c r="D493" t="s">
        <v>1047</v>
      </c>
      <c r="E493" t="s">
        <v>9</v>
      </c>
      <c r="F493" t="s">
        <v>4914</v>
      </c>
      <c r="G493" s="1">
        <v>492</v>
      </c>
    </row>
    <row r="494" spans="1:7" ht="13.5">
      <c r="A494" t="str">
        <f>"009028"</f>
        <v>009028</v>
      </c>
      <c r="B494" s="1" t="s">
        <v>1048</v>
      </c>
      <c r="C494" t="s">
        <v>50</v>
      </c>
      <c r="D494" t="s">
        <v>1049</v>
      </c>
      <c r="E494" t="s">
        <v>32</v>
      </c>
      <c r="F494" t="s">
        <v>4915</v>
      </c>
      <c r="G494" s="1">
        <v>493</v>
      </c>
    </row>
    <row r="495" spans="1:7" ht="13.5">
      <c r="A495" t="str">
        <f>"001756"</f>
        <v>001756</v>
      </c>
      <c r="B495" s="1" t="s">
        <v>1050</v>
      </c>
      <c r="C495" t="s">
        <v>50</v>
      </c>
      <c r="D495" t="s">
        <v>1051</v>
      </c>
      <c r="E495" t="s">
        <v>9</v>
      </c>
      <c r="F495" t="s">
        <v>4916</v>
      </c>
      <c r="G495" s="1">
        <v>494</v>
      </c>
    </row>
    <row r="496" spans="1:7" ht="13.5">
      <c r="A496" t="str">
        <f>"595888"</f>
        <v>595888</v>
      </c>
      <c r="B496" s="1" t="s">
        <v>1052</v>
      </c>
      <c r="C496" t="s">
        <v>1053</v>
      </c>
      <c r="D496" t="s">
        <v>1054</v>
      </c>
      <c r="E496" t="s">
        <v>32</v>
      </c>
      <c r="F496" t="s">
        <v>4917</v>
      </c>
      <c r="G496" s="1">
        <v>495</v>
      </c>
    </row>
    <row r="497" spans="1:7" ht="13.5">
      <c r="A497" t="str">
        <f>"000167"</f>
        <v>000167</v>
      </c>
      <c r="B497" s="1" t="s">
        <v>160</v>
      </c>
      <c r="C497" t="s">
        <v>101</v>
      </c>
      <c r="D497" t="s">
        <v>1055</v>
      </c>
      <c r="E497" t="s">
        <v>32</v>
      </c>
      <c r="F497" t="s">
        <v>4918</v>
      </c>
      <c r="G497" s="1">
        <v>496</v>
      </c>
    </row>
    <row r="498" spans="1:7" ht="13.5">
      <c r="A498" t="str">
        <f>"000080"</f>
        <v>000080</v>
      </c>
      <c r="B498" s="1" t="s">
        <v>250</v>
      </c>
      <c r="C498" t="s">
        <v>251</v>
      </c>
      <c r="D498" t="s">
        <v>1056</v>
      </c>
      <c r="E498" t="s">
        <v>9</v>
      </c>
      <c r="F498" t="s">
        <v>4919</v>
      </c>
      <c r="G498" s="1">
        <v>497</v>
      </c>
    </row>
    <row r="499" spans="1:7" ht="13.5">
      <c r="A499" t="str">
        <f>"008567"</f>
        <v>008567</v>
      </c>
      <c r="B499" s="1" t="s">
        <v>722</v>
      </c>
      <c r="C499" t="s">
        <v>723</v>
      </c>
      <c r="D499" t="s">
        <v>1057</v>
      </c>
      <c r="E499" t="s">
        <v>32</v>
      </c>
      <c r="F499" t="s">
        <v>4920</v>
      </c>
      <c r="G499" s="1">
        <v>498</v>
      </c>
    </row>
    <row r="500" spans="1:7" ht="13.5">
      <c r="A500" t="str">
        <f>"007369"</f>
        <v>007369</v>
      </c>
      <c r="B500" s="1" t="s">
        <v>1058</v>
      </c>
      <c r="C500" t="s">
        <v>1059</v>
      </c>
      <c r="D500" t="s">
        <v>1060</v>
      </c>
      <c r="E500" t="s">
        <v>32</v>
      </c>
      <c r="F500" t="s">
        <v>4921</v>
      </c>
      <c r="G500" s="1">
        <v>499</v>
      </c>
    </row>
    <row r="501" spans="1:7" ht="13.5">
      <c r="A501" t="str">
        <f>"009077"</f>
        <v>009077</v>
      </c>
      <c r="B501" s="1" t="s">
        <v>109</v>
      </c>
      <c r="C501" t="s">
        <v>21</v>
      </c>
      <c r="D501" t="s">
        <v>1061</v>
      </c>
      <c r="E501" t="s">
        <v>9</v>
      </c>
      <c r="F501" t="s">
        <v>4922</v>
      </c>
      <c r="G501" s="1">
        <v>500</v>
      </c>
    </row>
    <row r="502" spans="1:7" ht="13.5">
      <c r="A502" t="str">
        <f>"000729"</f>
        <v>000729</v>
      </c>
      <c r="B502" s="1" t="s">
        <v>1062</v>
      </c>
      <c r="C502" t="s">
        <v>11</v>
      </c>
      <c r="D502" t="s">
        <v>1063</v>
      </c>
      <c r="E502" t="s">
        <v>9</v>
      </c>
      <c r="F502" t="s">
        <v>4923</v>
      </c>
      <c r="G502" s="1">
        <v>501</v>
      </c>
    </row>
    <row r="503" spans="1:7" ht="13.5">
      <c r="A503" t="str">
        <f>"001998"</f>
        <v>001998</v>
      </c>
      <c r="B503" s="1" t="s">
        <v>847</v>
      </c>
      <c r="C503" t="s">
        <v>27</v>
      </c>
      <c r="D503" t="s">
        <v>1064</v>
      </c>
      <c r="E503" t="s">
        <v>32</v>
      </c>
      <c r="F503" t="s">
        <v>4924</v>
      </c>
      <c r="G503" s="1">
        <v>502</v>
      </c>
    </row>
    <row r="504" spans="1:7" ht="13.5">
      <c r="A504" t="str">
        <f>"006620"</f>
        <v>006620</v>
      </c>
      <c r="B504" s="1" t="s">
        <v>301</v>
      </c>
      <c r="C504" t="s">
        <v>302</v>
      </c>
      <c r="D504" t="s">
        <v>1065</v>
      </c>
      <c r="E504" t="s">
        <v>32</v>
      </c>
      <c r="F504" t="s">
        <v>4925</v>
      </c>
      <c r="G504" s="1">
        <v>503</v>
      </c>
    </row>
    <row r="505" spans="1:7" ht="13.5">
      <c r="A505" t="str">
        <f>"000268"</f>
        <v>000268</v>
      </c>
      <c r="B505" s="1" t="s">
        <v>1066</v>
      </c>
      <c r="C505" t="s">
        <v>224</v>
      </c>
      <c r="D505" t="s">
        <v>1067</v>
      </c>
      <c r="E505" t="s">
        <v>9</v>
      </c>
      <c r="F505" t="s">
        <v>4926</v>
      </c>
      <c r="G505" s="1">
        <v>504</v>
      </c>
    </row>
    <row r="506" spans="1:7" ht="13.5">
      <c r="A506" t="str">
        <f>"001666"</f>
        <v>001666</v>
      </c>
      <c r="B506" s="1" t="s">
        <v>1068</v>
      </c>
      <c r="C506" t="s">
        <v>57</v>
      </c>
      <c r="D506" t="s">
        <v>1069</v>
      </c>
      <c r="E506" t="s">
        <v>9</v>
      </c>
      <c r="F506" t="s">
        <v>4927</v>
      </c>
      <c r="G506" s="1">
        <v>505</v>
      </c>
    </row>
    <row r="507" spans="1:7" ht="13.5">
      <c r="A507" t="str">
        <f>"000112"</f>
        <v>000112</v>
      </c>
      <c r="B507" s="1" t="s">
        <v>321</v>
      </c>
      <c r="C507" t="s">
        <v>151</v>
      </c>
      <c r="D507" t="s">
        <v>1070</v>
      </c>
      <c r="E507" t="s">
        <v>9</v>
      </c>
      <c r="F507" t="s">
        <v>4928</v>
      </c>
      <c r="G507" s="1">
        <v>506</v>
      </c>
    </row>
    <row r="508" spans="1:7" ht="13.5">
      <c r="A508" t="str">
        <f>"009222"</f>
        <v>009222</v>
      </c>
      <c r="B508" s="1" t="s">
        <v>1071</v>
      </c>
      <c r="C508" t="s">
        <v>1072</v>
      </c>
      <c r="D508" t="s">
        <v>1073</v>
      </c>
      <c r="E508" t="s">
        <v>9</v>
      </c>
      <c r="F508" t="s">
        <v>4929</v>
      </c>
      <c r="G508" s="1">
        <v>507</v>
      </c>
    </row>
    <row r="509" spans="1:7" ht="13.5">
      <c r="A509" t="str">
        <f>"000317"</f>
        <v>000317</v>
      </c>
      <c r="B509" s="1" t="s">
        <v>987</v>
      </c>
      <c r="C509" t="s">
        <v>496</v>
      </c>
      <c r="D509" t="s">
        <v>1074</v>
      </c>
      <c r="E509" t="s">
        <v>9</v>
      </c>
      <c r="F509" t="s">
        <v>4930</v>
      </c>
      <c r="G509" s="1">
        <v>508</v>
      </c>
    </row>
    <row r="510" spans="1:7" ht="13.5">
      <c r="A510" t="str">
        <f>"002398"</f>
        <v>002398</v>
      </c>
      <c r="B510" s="1" t="s">
        <v>198</v>
      </c>
      <c r="C510" t="s">
        <v>21</v>
      </c>
      <c r="D510" t="s">
        <v>1075</v>
      </c>
      <c r="E510" t="s">
        <v>9</v>
      </c>
      <c r="F510" t="s">
        <v>4931</v>
      </c>
      <c r="G510" s="1">
        <v>509</v>
      </c>
    </row>
    <row r="511" spans="1:7" ht="13.5">
      <c r="A511" t="str">
        <f>"000037"</f>
        <v>000037</v>
      </c>
      <c r="B511" s="1" t="s">
        <v>1076</v>
      </c>
      <c r="C511" t="s">
        <v>744</v>
      </c>
      <c r="D511" t="s">
        <v>1077</v>
      </c>
      <c r="E511" t="s">
        <v>32</v>
      </c>
      <c r="F511" t="s">
        <v>4932</v>
      </c>
      <c r="G511" s="1">
        <v>510</v>
      </c>
    </row>
    <row r="512" spans="1:7" ht="13.5">
      <c r="A512" t="str">
        <f>"009331"</f>
        <v>009331</v>
      </c>
      <c r="B512" s="1" t="s">
        <v>1078</v>
      </c>
      <c r="C512" t="s">
        <v>18</v>
      </c>
      <c r="D512" t="s">
        <v>1079</v>
      </c>
      <c r="E512" t="s">
        <v>9</v>
      </c>
      <c r="F512" t="s">
        <v>4933</v>
      </c>
      <c r="G512" s="1">
        <v>511</v>
      </c>
    </row>
    <row r="513" spans="1:7" ht="13.5">
      <c r="A513" t="str">
        <f>"008200"</f>
        <v>008200</v>
      </c>
      <c r="B513" s="1" t="s">
        <v>1080</v>
      </c>
      <c r="C513" t="s">
        <v>1081</v>
      </c>
      <c r="D513" t="s">
        <v>1082</v>
      </c>
      <c r="E513" t="s">
        <v>32</v>
      </c>
      <c r="F513" t="s">
        <v>4934</v>
      </c>
      <c r="G513" s="1">
        <v>512</v>
      </c>
    </row>
    <row r="514" spans="1:7" ht="13.5">
      <c r="A514" t="str">
        <f>"003198"</f>
        <v>003198</v>
      </c>
      <c r="B514" s="1" t="s">
        <v>1083</v>
      </c>
      <c r="C514" t="s">
        <v>723</v>
      </c>
      <c r="D514" t="s">
        <v>1084</v>
      </c>
      <c r="E514" t="s">
        <v>9</v>
      </c>
      <c r="F514" t="s">
        <v>4935</v>
      </c>
      <c r="G514" s="1">
        <v>513</v>
      </c>
    </row>
    <row r="515" spans="1:7" ht="13.5">
      <c r="A515" t="str">
        <f>"001738"</f>
        <v>001738</v>
      </c>
      <c r="B515" s="1" t="s">
        <v>1085</v>
      </c>
      <c r="C515" t="s">
        <v>135</v>
      </c>
      <c r="D515" t="s">
        <v>1086</v>
      </c>
      <c r="E515" t="s">
        <v>9</v>
      </c>
      <c r="F515" t="s">
        <v>4936</v>
      </c>
      <c r="G515" s="1">
        <v>514</v>
      </c>
    </row>
    <row r="516" spans="1:7" ht="13.5">
      <c r="A516" t="str">
        <f>"011367"</f>
        <v>011367</v>
      </c>
      <c r="B516" s="1" t="s">
        <v>1087</v>
      </c>
      <c r="C516" t="s">
        <v>101</v>
      </c>
      <c r="D516" t="s">
        <v>1088</v>
      </c>
      <c r="E516" t="s">
        <v>32</v>
      </c>
      <c r="F516" t="s">
        <v>4937</v>
      </c>
      <c r="G516" s="1">
        <v>515</v>
      </c>
    </row>
    <row r="517" spans="1:7" ht="13.5">
      <c r="A517" t="str">
        <f>"005612"</f>
        <v>005612</v>
      </c>
      <c r="B517" s="1" t="s">
        <v>1089</v>
      </c>
      <c r="C517" t="s">
        <v>57</v>
      </c>
      <c r="D517" t="s">
        <v>1090</v>
      </c>
      <c r="E517" t="s">
        <v>13</v>
      </c>
      <c r="F517" t="s">
        <v>4938</v>
      </c>
      <c r="G517" s="1">
        <v>516</v>
      </c>
    </row>
    <row r="518" spans="1:7" ht="13.5">
      <c r="A518" t="str">
        <f>"001067"</f>
        <v>001067</v>
      </c>
      <c r="B518" s="1" t="s">
        <v>1091</v>
      </c>
      <c r="C518" t="s">
        <v>1092</v>
      </c>
      <c r="D518" t="s">
        <v>1093</v>
      </c>
      <c r="E518" t="s">
        <v>32</v>
      </c>
      <c r="F518" t="s">
        <v>4939</v>
      </c>
      <c r="G518" s="1">
        <v>517</v>
      </c>
    </row>
    <row r="519" spans="1:7" ht="13.5">
      <c r="A519" t="str">
        <f>"007139"</f>
        <v>007139</v>
      </c>
      <c r="B519" s="1" t="s">
        <v>1094</v>
      </c>
      <c r="C519" t="s">
        <v>101</v>
      </c>
      <c r="D519" t="s">
        <v>1095</v>
      </c>
      <c r="E519" t="s">
        <v>52</v>
      </c>
      <c r="F519" t="s">
        <v>4940</v>
      </c>
      <c r="G519" s="1">
        <v>518</v>
      </c>
    </row>
    <row r="520" spans="1:7" ht="13.5">
      <c r="A520" t="str">
        <f>"001330"</f>
        <v>001330</v>
      </c>
      <c r="B520" s="1" t="s">
        <v>843</v>
      </c>
      <c r="C520" t="s">
        <v>317</v>
      </c>
      <c r="D520" t="s">
        <v>1096</v>
      </c>
      <c r="E520" t="s">
        <v>9</v>
      </c>
      <c r="F520" t="s">
        <v>4941</v>
      </c>
      <c r="G520" s="1">
        <v>519</v>
      </c>
    </row>
    <row r="521" spans="1:7" ht="13.5">
      <c r="A521" t="str">
        <f>"000026"</f>
        <v>000026</v>
      </c>
      <c r="B521" s="1" t="s">
        <v>286</v>
      </c>
      <c r="C521" t="s">
        <v>50</v>
      </c>
      <c r="D521" t="s">
        <v>1097</v>
      </c>
      <c r="E521" t="s">
        <v>197</v>
      </c>
      <c r="F521" t="s">
        <v>4942</v>
      </c>
      <c r="G521" s="1">
        <v>520</v>
      </c>
    </row>
    <row r="522" spans="1:7" ht="13.5">
      <c r="A522" t="str">
        <f>"003367"</f>
        <v>003367</v>
      </c>
      <c r="B522" s="1" t="s">
        <v>1098</v>
      </c>
      <c r="C522" t="s">
        <v>1099</v>
      </c>
      <c r="D522" t="s">
        <v>1100</v>
      </c>
      <c r="E522" t="s">
        <v>9</v>
      </c>
      <c r="F522" t="s">
        <v>4943</v>
      </c>
      <c r="G522" s="1">
        <v>521</v>
      </c>
    </row>
    <row r="523" spans="1:7" ht="13.5">
      <c r="A523" t="str">
        <f>"001718"</f>
        <v>001718</v>
      </c>
      <c r="B523" s="1" t="s">
        <v>1101</v>
      </c>
      <c r="C523" t="s">
        <v>642</v>
      </c>
      <c r="D523" t="s">
        <v>1102</v>
      </c>
      <c r="E523" t="s">
        <v>9</v>
      </c>
      <c r="F523" t="s">
        <v>4944</v>
      </c>
      <c r="G523" s="1">
        <v>522</v>
      </c>
    </row>
    <row r="524" spans="1:7" ht="13.5">
      <c r="A524" t="str">
        <f>"066853"</f>
        <v>066853</v>
      </c>
      <c r="B524" s="1" t="s">
        <v>1103</v>
      </c>
      <c r="C524" t="s">
        <v>82</v>
      </c>
      <c r="D524" t="s">
        <v>1104</v>
      </c>
      <c r="E524" t="s">
        <v>685</v>
      </c>
      <c r="F524" t="s">
        <v>4945</v>
      </c>
      <c r="G524" s="1">
        <v>523</v>
      </c>
    </row>
    <row r="525" spans="1:7" ht="13.5">
      <c r="A525" t="str">
        <f>"002858"</f>
        <v>002858</v>
      </c>
      <c r="B525" s="1" t="s">
        <v>517</v>
      </c>
      <c r="C525" t="s">
        <v>504</v>
      </c>
      <c r="D525" t="s">
        <v>1105</v>
      </c>
      <c r="E525" t="s">
        <v>32</v>
      </c>
      <c r="F525" t="s">
        <v>4946</v>
      </c>
      <c r="G525" s="1">
        <v>524</v>
      </c>
    </row>
    <row r="526" spans="1:7" ht="13.5">
      <c r="A526" t="str">
        <f>"952888"</f>
        <v>952888</v>
      </c>
      <c r="B526" s="1" t="s">
        <v>1106</v>
      </c>
      <c r="C526" t="s">
        <v>1107</v>
      </c>
      <c r="D526" t="s">
        <v>1108</v>
      </c>
      <c r="E526" t="s">
        <v>9</v>
      </c>
      <c r="F526" t="s">
        <v>4947</v>
      </c>
      <c r="G526" s="1">
        <v>525</v>
      </c>
    </row>
    <row r="527" spans="1:7" ht="13.5">
      <c r="A527" t="str">
        <f>"008003"</f>
        <v>008003</v>
      </c>
      <c r="B527" s="1" t="s">
        <v>1109</v>
      </c>
      <c r="C527" t="s">
        <v>245</v>
      </c>
      <c r="D527" t="s">
        <v>1110</v>
      </c>
      <c r="E527" t="s">
        <v>197</v>
      </c>
      <c r="F527" t="s">
        <v>4948</v>
      </c>
      <c r="G527" s="1">
        <v>526</v>
      </c>
    </row>
    <row r="528" spans="1:7" ht="13.5">
      <c r="A528" t="str">
        <f>"000179"</f>
        <v>000179</v>
      </c>
      <c r="B528" s="1" t="s">
        <v>1111</v>
      </c>
      <c r="C528" t="s">
        <v>101</v>
      </c>
      <c r="D528" t="s">
        <v>1112</v>
      </c>
      <c r="E528" t="s">
        <v>32</v>
      </c>
      <c r="F528" t="s">
        <v>4949</v>
      </c>
      <c r="G528" s="1">
        <v>527</v>
      </c>
    </row>
    <row r="529" spans="1:7" ht="13.5">
      <c r="A529" t="str">
        <f>"009966"</f>
        <v>009966</v>
      </c>
      <c r="B529" s="1" t="s">
        <v>295</v>
      </c>
      <c r="C529" t="s">
        <v>7</v>
      </c>
      <c r="D529" t="s">
        <v>1113</v>
      </c>
      <c r="E529" t="s">
        <v>32</v>
      </c>
      <c r="F529" t="s">
        <v>4950</v>
      </c>
      <c r="G529" s="1">
        <v>528</v>
      </c>
    </row>
    <row r="530" spans="1:7" ht="13.5">
      <c r="A530" t="str">
        <f>"000651"</f>
        <v>000651</v>
      </c>
      <c r="B530" s="1" t="s">
        <v>506</v>
      </c>
      <c r="C530" t="s">
        <v>507</v>
      </c>
      <c r="D530" t="s">
        <v>1114</v>
      </c>
      <c r="E530" t="s">
        <v>32</v>
      </c>
      <c r="F530" t="s">
        <v>4951</v>
      </c>
      <c r="G530" s="1">
        <v>529</v>
      </c>
    </row>
    <row r="531" spans="1:7" ht="13.5">
      <c r="A531" t="str">
        <f>"004971"</f>
        <v>004971</v>
      </c>
      <c r="B531" s="1" t="s">
        <v>1115</v>
      </c>
      <c r="C531" t="s">
        <v>1116</v>
      </c>
      <c r="D531" t="s">
        <v>1117</v>
      </c>
      <c r="E531" t="s">
        <v>9</v>
      </c>
      <c r="F531" t="s">
        <v>4952</v>
      </c>
      <c r="G531" s="1">
        <v>530</v>
      </c>
    </row>
    <row r="532" spans="1:7" ht="13.5">
      <c r="A532" t="str">
        <f>"001209"</f>
        <v>001209</v>
      </c>
      <c r="B532" s="1" t="s">
        <v>636</v>
      </c>
      <c r="C532" t="s">
        <v>637</v>
      </c>
      <c r="D532" t="s">
        <v>1118</v>
      </c>
      <c r="E532" t="s">
        <v>32</v>
      </c>
      <c r="F532" t="s">
        <v>4953</v>
      </c>
      <c r="G532" s="1">
        <v>531</v>
      </c>
    </row>
    <row r="533" spans="1:7" ht="13.5">
      <c r="A533" t="str">
        <f>"000673"</f>
        <v>000673</v>
      </c>
      <c r="B533" s="1" t="s">
        <v>1119</v>
      </c>
      <c r="C533" t="s">
        <v>151</v>
      </c>
      <c r="D533" t="s">
        <v>1120</v>
      </c>
      <c r="E533" t="s">
        <v>9</v>
      </c>
      <c r="F533" t="s">
        <v>4954</v>
      </c>
      <c r="G533" s="1">
        <v>532</v>
      </c>
    </row>
    <row r="534" spans="1:7" ht="13.5">
      <c r="A534" t="str">
        <f>"003065"</f>
        <v>003065</v>
      </c>
      <c r="B534" s="1" t="s">
        <v>1121</v>
      </c>
      <c r="C534" t="s">
        <v>101</v>
      </c>
      <c r="D534" t="s">
        <v>1122</v>
      </c>
      <c r="E534" t="s">
        <v>9</v>
      </c>
      <c r="F534" t="s">
        <v>4955</v>
      </c>
      <c r="G534" s="1">
        <v>533</v>
      </c>
    </row>
    <row r="535" spans="1:7" ht="13.5">
      <c r="A535" t="str">
        <f>"002839"</f>
        <v>002839</v>
      </c>
      <c r="B535" s="1" t="s">
        <v>1123</v>
      </c>
      <c r="C535" t="s">
        <v>1124</v>
      </c>
      <c r="D535" t="s">
        <v>1125</v>
      </c>
      <c r="E535" t="s">
        <v>9</v>
      </c>
      <c r="F535" t="s">
        <v>4956</v>
      </c>
      <c r="G535" s="1">
        <v>534</v>
      </c>
    </row>
    <row r="536" spans="1:7" ht="13.5">
      <c r="A536" t="str">
        <f>"002196"</f>
        <v>002196</v>
      </c>
      <c r="B536" s="1" t="s">
        <v>1126</v>
      </c>
      <c r="C536" t="s">
        <v>1127</v>
      </c>
      <c r="D536" t="s">
        <v>1128</v>
      </c>
      <c r="E536" t="s">
        <v>9</v>
      </c>
      <c r="F536" t="s">
        <v>4957</v>
      </c>
      <c r="G536" s="1">
        <v>535</v>
      </c>
    </row>
    <row r="537" spans="1:7" ht="13.5">
      <c r="A537" t="str">
        <f>"019888"</f>
        <v>019888</v>
      </c>
      <c r="B537" s="1" t="s">
        <v>1129</v>
      </c>
      <c r="C537" t="s">
        <v>943</v>
      </c>
      <c r="D537" t="s">
        <v>1130</v>
      </c>
      <c r="E537" t="s">
        <v>9</v>
      </c>
      <c r="F537" t="s">
        <v>4958</v>
      </c>
      <c r="G537" s="1">
        <v>536</v>
      </c>
    </row>
    <row r="538" spans="1:7" ht="13.5">
      <c r="A538" t="str">
        <f>"006620"</f>
        <v>006620</v>
      </c>
      <c r="B538" s="1" t="s">
        <v>301</v>
      </c>
      <c r="C538" t="s">
        <v>302</v>
      </c>
      <c r="D538" t="s">
        <v>1131</v>
      </c>
      <c r="E538" t="s">
        <v>9</v>
      </c>
      <c r="F538" t="s">
        <v>4959</v>
      </c>
      <c r="G538" s="1">
        <v>537</v>
      </c>
    </row>
    <row r="539" spans="1:7" ht="13.5">
      <c r="A539" t="str">
        <f>"006007"</f>
        <v>006007</v>
      </c>
      <c r="B539" s="1" t="s">
        <v>1132</v>
      </c>
      <c r="C539" t="s">
        <v>72</v>
      </c>
      <c r="D539" t="s">
        <v>1133</v>
      </c>
      <c r="E539" t="s">
        <v>32</v>
      </c>
      <c r="F539" t="s">
        <v>4960</v>
      </c>
      <c r="G539" s="1">
        <v>538</v>
      </c>
    </row>
    <row r="540" spans="1:7" ht="13.5">
      <c r="A540" t="str">
        <f>"066789"</f>
        <v>066789</v>
      </c>
      <c r="B540" s="1" t="s">
        <v>1134</v>
      </c>
      <c r="C540" t="s">
        <v>419</v>
      </c>
      <c r="D540" t="s">
        <v>1135</v>
      </c>
      <c r="E540" t="s">
        <v>9</v>
      </c>
      <c r="F540" t="s">
        <v>4961</v>
      </c>
      <c r="G540" s="1">
        <v>539</v>
      </c>
    </row>
    <row r="541" spans="1:7" ht="13.5">
      <c r="A541" t="str">
        <f>"003828"</f>
        <v>003828</v>
      </c>
      <c r="B541" s="1" t="s">
        <v>1136</v>
      </c>
      <c r="C541" t="s">
        <v>82</v>
      </c>
      <c r="D541" t="s">
        <v>1137</v>
      </c>
      <c r="E541" t="s">
        <v>52</v>
      </c>
      <c r="F541" t="s">
        <v>4962</v>
      </c>
      <c r="G541" s="1">
        <v>540</v>
      </c>
    </row>
    <row r="542" spans="1:7" ht="13.5">
      <c r="A542" t="str">
        <f>"002325"</f>
        <v>002325</v>
      </c>
      <c r="B542" s="1" t="s">
        <v>1138</v>
      </c>
      <c r="C542" t="s">
        <v>101</v>
      </c>
      <c r="D542" t="s">
        <v>1139</v>
      </c>
      <c r="E542" t="s">
        <v>32</v>
      </c>
      <c r="F542" t="s">
        <v>4963</v>
      </c>
      <c r="G542" s="1">
        <v>541</v>
      </c>
    </row>
    <row r="543" spans="1:7" ht="13.5">
      <c r="A543" t="str">
        <f>"006621"</f>
        <v>006621</v>
      </c>
      <c r="B543" s="1" t="s">
        <v>1140</v>
      </c>
      <c r="C543" t="s">
        <v>38</v>
      </c>
      <c r="D543" t="s">
        <v>1141</v>
      </c>
      <c r="E543" t="s">
        <v>9</v>
      </c>
      <c r="F543" t="s">
        <v>4964</v>
      </c>
      <c r="G543" s="1">
        <v>542</v>
      </c>
    </row>
    <row r="544" spans="1:7" ht="13.5">
      <c r="A544" t="str">
        <f>"000112"</f>
        <v>000112</v>
      </c>
      <c r="B544" s="1" t="s">
        <v>321</v>
      </c>
      <c r="C544" t="s">
        <v>151</v>
      </c>
      <c r="D544" t="s">
        <v>1142</v>
      </c>
      <c r="E544" t="s">
        <v>9</v>
      </c>
      <c r="F544" t="s">
        <v>4965</v>
      </c>
      <c r="G544" s="1">
        <v>543</v>
      </c>
    </row>
    <row r="545" spans="1:7" ht="13.5">
      <c r="A545" t="str">
        <f>"000865"</f>
        <v>000865</v>
      </c>
      <c r="B545" s="1" t="s">
        <v>1143</v>
      </c>
      <c r="C545" t="s">
        <v>7</v>
      </c>
      <c r="D545" t="s">
        <v>1144</v>
      </c>
      <c r="E545" t="s">
        <v>9</v>
      </c>
      <c r="F545" t="s">
        <v>4966</v>
      </c>
      <c r="G545" s="1">
        <v>544</v>
      </c>
    </row>
    <row r="546" spans="1:7" ht="13.5">
      <c r="A546" t="str">
        <f>"005662"</f>
        <v>005662</v>
      </c>
      <c r="B546" s="1" t="s">
        <v>1145</v>
      </c>
      <c r="C546" t="s">
        <v>1146</v>
      </c>
      <c r="D546" t="s">
        <v>1147</v>
      </c>
      <c r="E546" t="s">
        <v>9</v>
      </c>
      <c r="F546" t="s">
        <v>4967</v>
      </c>
      <c r="G546" s="1">
        <v>545</v>
      </c>
    </row>
    <row r="547" spans="1:7" ht="13.5">
      <c r="A547" t="str">
        <f>"008582"</f>
        <v>008582</v>
      </c>
      <c r="B547" s="1" t="s">
        <v>1148</v>
      </c>
      <c r="C547" t="s">
        <v>1149</v>
      </c>
      <c r="D547" t="s">
        <v>1150</v>
      </c>
      <c r="E547" t="s">
        <v>32</v>
      </c>
      <c r="F547" t="s">
        <v>4968</v>
      </c>
      <c r="G547" s="1">
        <v>546</v>
      </c>
    </row>
    <row r="548" spans="1:7" ht="13.5">
      <c r="A548" t="str">
        <f>"003158"</f>
        <v>003158</v>
      </c>
      <c r="B548" s="1" t="s">
        <v>1151</v>
      </c>
      <c r="C548" t="s">
        <v>60</v>
      </c>
      <c r="D548" t="s">
        <v>1152</v>
      </c>
      <c r="E548" t="s">
        <v>32</v>
      </c>
      <c r="F548" t="s">
        <v>4969</v>
      </c>
      <c r="G548" s="1">
        <v>547</v>
      </c>
    </row>
    <row r="549" spans="1:7" ht="13.5">
      <c r="A549" t="str">
        <f>"007836"</f>
        <v>007836</v>
      </c>
      <c r="B549" s="1" t="s">
        <v>1153</v>
      </c>
      <c r="C549" t="s">
        <v>1012</v>
      </c>
      <c r="D549" t="s">
        <v>1154</v>
      </c>
      <c r="E549" t="s">
        <v>9</v>
      </c>
      <c r="F549" t="s">
        <v>4970</v>
      </c>
      <c r="G549" s="1">
        <v>548</v>
      </c>
    </row>
    <row r="550" spans="1:7" ht="13.5">
      <c r="A550" t="str">
        <f>"008665"</f>
        <v>008665</v>
      </c>
      <c r="B550" s="1" t="s">
        <v>1155</v>
      </c>
      <c r="C550" t="s">
        <v>326</v>
      </c>
      <c r="D550" t="s">
        <v>1156</v>
      </c>
      <c r="E550" t="s">
        <v>13</v>
      </c>
      <c r="F550" t="s">
        <v>4971</v>
      </c>
      <c r="G550" s="1">
        <v>549</v>
      </c>
    </row>
    <row r="551" spans="1:7" ht="13.5">
      <c r="A551" t="str">
        <f>"123777"</f>
        <v>123777</v>
      </c>
      <c r="B551" s="1" t="s">
        <v>857</v>
      </c>
      <c r="C551" t="s">
        <v>193</v>
      </c>
      <c r="D551" t="s">
        <v>1157</v>
      </c>
      <c r="E551" t="s">
        <v>32</v>
      </c>
      <c r="F551" t="s">
        <v>4972</v>
      </c>
      <c r="G551" s="1">
        <v>550</v>
      </c>
    </row>
    <row r="552" spans="1:7" ht="13.5">
      <c r="A552" t="str">
        <f>"003989"</f>
        <v>003989</v>
      </c>
      <c r="B552" s="1" t="s">
        <v>859</v>
      </c>
      <c r="C552" t="s">
        <v>112</v>
      </c>
      <c r="D552" t="s">
        <v>1158</v>
      </c>
      <c r="E552" t="s">
        <v>9</v>
      </c>
      <c r="F552" t="s">
        <v>4973</v>
      </c>
      <c r="G552" s="1">
        <v>551</v>
      </c>
    </row>
    <row r="553" spans="1:7" ht="13.5">
      <c r="A553" t="str">
        <f>"005838"</f>
        <v>005838</v>
      </c>
      <c r="B553" s="1" t="s">
        <v>535</v>
      </c>
      <c r="C553" t="s">
        <v>41</v>
      </c>
      <c r="D553" t="s">
        <v>1159</v>
      </c>
      <c r="E553" t="s">
        <v>9</v>
      </c>
      <c r="F553" t="s">
        <v>4974</v>
      </c>
      <c r="G553" s="1">
        <v>552</v>
      </c>
    </row>
    <row r="554" spans="1:7" ht="13.5">
      <c r="A554" t="str">
        <f>"000001"</f>
        <v>000001</v>
      </c>
      <c r="B554" s="1" t="s">
        <v>887</v>
      </c>
      <c r="C554" t="s">
        <v>888</v>
      </c>
      <c r="D554" t="s">
        <v>1160</v>
      </c>
      <c r="E554" t="s">
        <v>32</v>
      </c>
      <c r="F554" t="s">
        <v>4975</v>
      </c>
      <c r="G554" s="1">
        <v>553</v>
      </c>
    </row>
    <row r="555" spans="1:7" ht="13.5">
      <c r="A555" t="str">
        <f>"005811"</f>
        <v>005811</v>
      </c>
      <c r="B555" s="1" t="s">
        <v>29</v>
      </c>
      <c r="C555" t="s">
        <v>30</v>
      </c>
      <c r="D555" t="s">
        <v>1161</v>
      </c>
      <c r="E555" t="s">
        <v>52</v>
      </c>
      <c r="F555" t="s">
        <v>4976</v>
      </c>
      <c r="G555" s="1">
        <v>554</v>
      </c>
    </row>
    <row r="556" spans="1:7" ht="13.5">
      <c r="A556" t="str">
        <f>"007861"</f>
        <v>007861</v>
      </c>
      <c r="B556" s="1" t="s">
        <v>1162</v>
      </c>
      <c r="C556" t="s">
        <v>1116</v>
      </c>
      <c r="D556" t="s">
        <v>1163</v>
      </c>
      <c r="E556" t="s">
        <v>9</v>
      </c>
      <c r="F556" t="s">
        <v>4977</v>
      </c>
      <c r="G556" s="1">
        <v>555</v>
      </c>
    </row>
    <row r="557" spans="1:7" ht="13.5">
      <c r="A557" t="str">
        <f>"002897"</f>
        <v>002897</v>
      </c>
      <c r="B557" s="1" t="s">
        <v>861</v>
      </c>
      <c r="C557" t="s">
        <v>862</v>
      </c>
      <c r="D557" t="s">
        <v>1164</v>
      </c>
      <c r="E557" t="s">
        <v>9</v>
      </c>
      <c r="F557" t="s">
        <v>4978</v>
      </c>
      <c r="G557" s="1">
        <v>556</v>
      </c>
    </row>
    <row r="558" spans="1:7" ht="13.5">
      <c r="A558" t="str">
        <f>"333999"</f>
        <v>333999</v>
      </c>
      <c r="B558" s="1" t="s">
        <v>989</v>
      </c>
      <c r="C558" t="s">
        <v>193</v>
      </c>
      <c r="D558" t="s">
        <v>1165</v>
      </c>
      <c r="E558" t="s">
        <v>9</v>
      </c>
      <c r="F558" t="s">
        <v>4979</v>
      </c>
      <c r="G558" s="1">
        <v>557</v>
      </c>
    </row>
    <row r="559" spans="1:7" ht="13.5">
      <c r="A559" t="str">
        <f>"000375"</f>
        <v>000375</v>
      </c>
      <c r="B559" s="1" t="s">
        <v>794</v>
      </c>
      <c r="C559" t="s">
        <v>21</v>
      </c>
      <c r="D559" t="s">
        <v>1166</v>
      </c>
      <c r="E559" t="s">
        <v>32</v>
      </c>
      <c r="F559" t="s">
        <v>4980</v>
      </c>
      <c r="G559" s="1">
        <v>558</v>
      </c>
    </row>
    <row r="560" spans="1:7" ht="13.5">
      <c r="A560" t="str">
        <f>"003688"</f>
        <v>003688</v>
      </c>
      <c r="B560" s="1" t="s">
        <v>137</v>
      </c>
      <c r="C560" t="s">
        <v>34</v>
      </c>
      <c r="D560" t="s">
        <v>1167</v>
      </c>
      <c r="E560" t="s">
        <v>9</v>
      </c>
      <c r="F560" t="s">
        <v>4981</v>
      </c>
      <c r="G560" s="1">
        <v>559</v>
      </c>
    </row>
    <row r="561" spans="1:7" ht="13.5">
      <c r="A561" t="str">
        <f>"003138"</f>
        <v>003138</v>
      </c>
      <c r="B561" s="1" t="s">
        <v>128</v>
      </c>
      <c r="C561" t="s">
        <v>129</v>
      </c>
      <c r="D561" t="s">
        <v>1168</v>
      </c>
      <c r="E561" t="s">
        <v>9</v>
      </c>
      <c r="F561" t="s">
        <v>4982</v>
      </c>
      <c r="G561" s="1">
        <v>560</v>
      </c>
    </row>
    <row r="562" spans="1:7" ht="13.5">
      <c r="A562" t="str">
        <f>"002299"</f>
        <v>002299</v>
      </c>
      <c r="B562" s="1" t="s">
        <v>1169</v>
      </c>
      <c r="C562" t="s">
        <v>462</v>
      </c>
      <c r="D562" t="s">
        <v>1170</v>
      </c>
      <c r="E562" t="s">
        <v>9</v>
      </c>
      <c r="F562" t="s">
        <v>4983</v>
      </c>
      <c r="G562" s="1">
        <v>561</v>
      </c>
    </row>
    <row r="563" spans="1:7" ht="13.5">
      <c r="A563" t="str">
        <f>"002619"</f>
        <v>002619</v>
      </c>
      <c r="B563" s="1" t="s">
        <v>1171</v>
      </c>
      <c r="C563" t="s">
        <v>493</v>
      </c>
      <c r="D563" t="s">
        <v>1172</v>
      </c>
      <c r="E563" t="s">
        <v>9</v>
      </c>
      <c r="F563" t="s">
        <v>4984</v>
      </c>
      <c r="G563" s="1">
        <v>562</v>
      </c>
    </row>
    <row r="564" spans="1:7" ht="13.5">
      <c r="A564" t="str">
        <f>"009678"</f>
        <v>009678</v>
      </c>
      <c r="B564" s="1" t="s">
        <v>64</v>
      </c>
      <c r="C564" t="s">
        <v>65</v>
      </c>
      <c r="D564" t="s">
        <v>1173</v>
      </c>
      <c r="E564" t="s">
        <v>9</v>
      </c>
      <c r="F564" t="s">
        <v>4985</v>
      </c>
      <c r="G564" s="1">
        <v>563</v>
      </c>
    </row>
    <row r="565" spans="1:7" ht="13.5">
      <c r="A565" t="str">
        <f>"887999"</f>
        <v>887999</v>
      </c>
      <c r="B565" s="1" t="s">
        <v>1174</v>
      </c>
      <c r="C565" t="s">
        <v>101</v>
      </c>
      <c r="D565" t="s">
        <v>1175</v>
      </c>
      <c r="E565" t="s">
        <v>9</v>
      </c>
      <c r="F565" t="s">
        <v>4986</v>
      </c>
      <c r="G565" s="1">
        <v>564</v>
      </c>
    </row>
    <row r="566" spans="1:7" ht="13.5">
      <c r="A566" t="str">
        <f>"001859"</f>
        <v>001859</v>
      </c>
      <c r="B566" s="1" t="s">
        <v>1041</v>
      </c>
      <c r="C566" t="s">
        <v>862</v>
      </c>
      <c r="D566" t="s">
        <v>1176</v>
      </c>
      <c r="E566" t="s">
        <v>9</v>
      </c>
      <c r="F566" t="s">
        <v>4987</v>
      </c>
      <c r="G566" s="1">
        <v>565</v>
      </c>
    </row>
    <row r="567" spans="1:7" ht="13.5">
      <c r="A567" t="str">
        <f>"006687"</f>
        <v>006687</v>
      </c>
      <c r="B567" s="1" t="s">
        <v>1038</v>
      </c>
      <c r="C567" t="s">
        <v>1039</v>
      </c>
      <c r="D567" t="s">
        <v>1177</v>
      </c>
      <c r="E567" t="s">
        <v>36</v>
      </c>
      <c r="F567" t="s">
        <v>4988</v>
      </c>
      <c r="G567" s="1">
        <v>566</v>
      </c>
    </row>
    <row r="568" spans="1:7" ht="13.5">
      <c r="A568" t="str">
        <f>"999996"</f>
        <v>999996</v>
      </c>
      <c r="B568" s="1" t="s">
        <v>1178</v>
      </c>
      <c r="C568" t="s">
        <v>57</v>
      </c>
      <c r="D568" t="s">
        <v>1179</v>
      </c>
      <c r="E568" t="s">
        <v>197</v>
      </c>
      <c r="F568" t="s">
        <v>4989</v>
      </c>
      <c r="G568" s="1">
        <v>567</v>
      </c>
    </row>
    <row r="569" spans="1:7" ht="13.5">
      <c r="A569" t="str">
        <f>"945678"</f>
        <v>945678</v>
      </c>
      <c r="B569" s="1" t="s">
        <v>1180</v>
      </c>
      <c r="C569" t="s">
        <v>72</v>
      </c>
      <c r="D569" t="s">
        <v>1181</v>
      </c>
      <c r="E569" t="s">
        <v>9</v>
      </c>
      <c r="F569" t="s">
        <v>4990</v>
      </c>
      <c r="G569" s="1">
        <v>568</v>
      </c>
    </row>
    <row r="570" spans="1:7" ht="13.5">
      <c r="A570" t="str">
        <f>"009678"</f>
        <v>009678</v>
      </c>
      <c r="B570" s="1" t="s">
        <v>64</v>
      </c>
      <c r="C570" t="s">
        <v>65</v>
      </c>
      <c r="D570" t="s">
        <v>1182</v>
      </c>
      <c r="E570" t="s">
        <v>32</v>
      </c>
      <c r="F570" t="s">
        <v>4991</v>
      </c>
      <c r="G570" s="1">
        <v>569</v>
      </c>
    </row>
    <row r="571" spans="1:7" ht="13.5">
      <c r="A571" t="str">
        <f>"000722"</f>
        <v>000722</v>
      </c>
      <c r="B571" s="1" t="s">
        <v>389</v>
      </c>
      <c r="C571" t="s">
        <v>101</v>
      </c>
      <c r="D571" t="s">
        <v>1183</v>
      </c>
      <c r="E571" t="s">
        <v>9</v>
      </c>
      <c r="F571" t="s">
        <v>4992</v>
      </c>
      <c r="G571" s="1">
        <v>570</v>
      </c>
    </row>
    <row r="572" spans="1:7" ht="13.5">
      <c r="A572" t="str">
        <f>"000152"</f>
        <v>000152</v>
      </c>
      <c r="B572" s="1" t="s">
        <v>1184</v>
      </c>
      <c r="C572" t="s">
        <v>1185</v>
      </c>
      <c r="D572" t="s">
        <v>1186</v>
      </c>
      <c r="E572" t="s">
        <v>9</v>
      </c>
      <c r="F572" t="s">
        <v>4993</v>
      </c>
      <c r="G572" s="1">
        <v>571</v>
      </c>
    </row>
    <row r="573" spans="1:7" ht="13.5">
      <c r="A573" t="str">
        <f>"001179"</f>
        <v>001179</v>
      </c>
      <c r="B573" s="1" t="s">
        <v>759</v>
      </c>
      <c r="C573" t="s">
        <v>24</v>
      </c>
      <c r="D573" t="s">
        <v>1187</v>
      </c>
      <c r="E573" t="s">
        <v>32</v>
      </c>
      <c r="F573" t="s">
        <v>4994</v>
      </c>
      <c r="G573" s="1">
        <v>572</v>
      </c>
    </row>
    <row r="574" spans="1:7" ht="13.5">
      <c r="A574" t="str">
        <f>"078666"</f>
        <v>078666</v>
      </c>
      <c r="B574" s="1" t="s">
        <v>1188</v>
      </c>
      <c r="C574" t="s">
        <v>723</v>
      </c>
      <c r="D574" t="s">
        <v>1189</v>
      </c>
      <c r="E574" t="s">
        <v>32</v>
      </c>
      <c r="F574" t="s">
        <v>4995</v>
      </c>
      <c r="G574" s="1">
        <v>573</v>
      </c>
    </row>
    <row r="575" spans="1:7" ht="13.5">
      <c r="A575" t="str">
        <f>"866188"</f>
        <v>866188</v>
      </c>
      <c r="B575" s="1" t="s">
        <v>1190</v>
      </c>
      <c r="C575" t="s">
        <v>1191</v>
      </c>
      <c r="D575" t="s">
        <v>1192</v>
      </c>
      <c r="E575" t="s">
        <v>9</v>
      </c>
      <c r="F575" t="s">
        <v>4996</v>
      </c>
      <c r="G575" s="1">
        <v>574</v>
      </c>
    </row>
    <row r="576" spans="1:7" ht="13.5">
      <c r="A576" t="str">
        <f>"000927"</f>
        <v>000927</v>
      </c>
      <c r="B576" s="1" t="s">
        <v>1193</v>
      </c>
      <c r="C576" t="s">
        <v>50</v>
      </c>
      <c r="D576" t="s">
        <v>1194</v>
      </c>
      <c r="E576" t="s">
        <v>32</v>
      </c>
      <c r="F576" t="s">
        <v>4997</v>
      </c>
      <c r="G576" s="1">
        <v>575</v>
      </c>
    </row>
    <row r="577" spans="1:7" ht="13.5">
      <c r="A577" t="str">
        <f>"003368"</f>
        <v>003368</v>
      </c>
      <c r="B577" s="1" t="s">
        <v>1195</v>
      </c>
      <c r="C577" t="s">
        <v>34</v>
      </c>
      <c r="D577" t="s">
        <v>1196</v>
      </c>
      <c r="E577" t="s">
        <v>32</v>
      </c>
      <c r="F577" t="s">
        <v>4998</v>
      </c>
      <c r="G577" s="1">
        <v>576</v>
      </c>
    </row>
    <row r="578" spans="1:7" ht="13.5">
      <c r="A578" t="str">
        <f>"007189"</f>
        <v>007189</v>
      </c>
      <c r="B578" s="1" t="s">
        <v>1197</v>
      </c>
      <c r="C578" t="s">
        <v>107</v>
      </c>
      <c r="D578" t="s">
        <v>1198</v>
      </c>
      <c r="E578" t="s">
        <v>9</v>
      </c>
      <c r="F578" t="s">
        <v>4999</v>
      </c>
      <c r="G578" s="1">
        <v>577</v>
      </c>
    </row>
    <row r="579" spans="1:7" ht="13.5">
      <c r="A579" t="str">
        <f>"001336"</f>
        <v>001336</v>
      </c>
      <c r="B579" s="1" t="s">
        <v>1199</v>
      </c>
      <c r="C579" t="s">
        <v>723</v>
      </c>
      <c r="D579" t="s">
        <v>1200</v>
      </c>
      <c r="E579" t="s">
        <v>9</v>
      </c>
      <c r="F579" t="s">
        <v>5000</v>
      </c>
      <c r="G579" s="1">
        <v>578</v>
      </c>
    </row>
    <row r="580" spans="1:7" ht="13.5">
      <c r="A580" t="str">
        <f>"001190"</f>
        <v>001190</v>
      </c>
      <c r="B580" s="1" t="s">
        <v>600</v>
      </c>
      <c r="C580" t="s">
        <v>163</v>
      </c>
      <c r="D580" t="s">
        <v>1201</v>
      </c>
      <c r="E580" t="s">
        <v>1202</v>
      </c>
      <c r="F580" t="s">
        <v>5001</v>
      </c>
      <c r="G580" s="1">
        <v>579</v>
      </c>
    </row>
    <row r="581" spans="1:7" ht="13.5">
      <c r="A581" t="str">
        <f>"001206"</f>
        <v>001206</v>
      </c>
      <c r="B581" s="1" t="s">
        <v>1203</v>
      </c>
      <c r="C581" t="s">
        <v>50</v>
      </c>
      <c r="D581" t="s">
        <v>1204</v>
      </c>
      <c r="E581" t="s">
        <v>9</v>
      </c>
      <c r="F581" t="s">
        <v>5002</v>
      </c>
      <c r="G581" s="1">
        <v>580</v>
      </c>
    </row>
    <row r="582" spans="1:7" ht="13.5">
      <c r="A582" t="str">
        <f>"001209"</f>
        <v>001209</v>
      </c>
      <c r="B582" s="1" t="s">
        <v>636</v>
      </c>
      <c r="C582" t="s">
        <v>637</v>
      </c>
      <c r="D582" t="s">
        <v>1205</v>
      </c>
      <c r="E582" t="s">
        <v>32</v>
      </c>
      <c r="F582" t="s">
        <v>5003</v>
      </c>
      <c r="G582" s="1">
        <v>581</v>
      </c>
    </row>
    <row r="583" spans="1:7" ht="13.5">
      <c r="A583" t="str">
        <f>"012345"</f>
        <v>012345</v>
      </c>
      <c r="B583" s="1" t="s">
        <v>1206</v>
      </c>
      <c r="C583" t="s">
        <v>50</v>
      </c>
      <c r="D583" t="s">
        <v>1207</v>
      </c>
      <c r="E583" t="s">
        <v>32</v>
      </c>
      <c r="F583" t="s">
        <v>5004</v>
      </c>
      <c r="G583" s="1">
        <v>582</v>
      </c>
    </row>
    <row r="584" spans="1:7" ht="13.5">
      <c r="A584" t="str">
        <f>"001861"</f>
        <v>001861</v>
      </c>
      <c r="B584" s="1" t="s">
        <v>1208</v>
      </c>
      <c r="C584" t="s">
        <v>1209</v>
      </c>
      <c r="D584" t="s">
        <v>1210</v>
      </c>
      <c r="E584" t="s">
        <v>32</v>
      </c>
      <c r="F584" t="s">
        <v>5005</v>
      </c>
      <c r="G584" s="1">
        <v>583</v>
      </c>
    </row>
    <row r="585" spans="1:7" ht="13.5">
      <c r="A585" t="str">
        <f>"001115"</f>
        <v>001115</v>
      </c>
      <c r="B585" s="1" t="s">
        <v>1211</v>
      </c>
      <c r="C585" t="s">
        <v>34</v>
      </c>
      <c r="D585" t="s">
        <v>1212</v>
      </c>
      <c r="E585" t="s">
        <v>9</v>
      </c>
      <c r="F585" t="s">
        <v>5006</v>
      </c>
      <c r="G585" s="1">
        <v>584</v>
      </c>
    </row>
    <row r="586" spans="1:7" ht="13.5">
      <c r="A586" t="str">
        <f>"002118"</f>
        <v>002118</v>
      </c>
      <c r="B586" s="1" t="s">
        <v>1213</v>
      </c>
      <c r="C586" t="s">
        <v>50</v>
      </c>
      <c r="D586" t="s">
        <v>1214</v>
      </c>
      <c r="E586" t="s">
        <v>241</v>
      </c>
      <c r="F586" t="s">
        <v>5007</v>
      </c>
      <c r="G586" s="1">
        <v>585</v>
      </c>
    </row>
    <row r="587" spans="1:7" ht="13.5">
      <c r="A587" t="str">
        <f>"001811"</f>
        <v>001811</v>
      </c>
      <c r="B587" s="1" t="s">
        <v>1215</v>
      </c>
      <c r="C587" t="s">
        <v>50</v>
      </c>
      <c r="D587" t="s">
        <v>1216</v>
      </c>
      <c r="E587" t="s">
        <v>9</v>
      </c>
      <c r="F587" t="s">
        <v>5008</v>
      </c>
      <c r="G587" s="1">
        <v>586</v>
      </c>
    </row>
    <row r="588" spans="1:7" ht="13.5">
      <c r="A588" t="str">
        <f>"002758"</f>
        <v>002758</v>
      </c>
      <c r="B588" s="1" t="s">
        <v>1217</v>
      </c>
      <c r="C588" t="s">
        <v>512</v>
      </c>
      <c r="D588" t="s">
        <v>1218</v>
      </c>
      <c r="E588" t="s">
        <v>9</v>
      </c>
      <c r="F588" t="s">
        <v>5009</v>
      </c>
      <c r="G588" s="1">
        <v>587</v>
      </c>
    </row>
    <row r="589" spans="1:7" ht="13.5">
      <c r="A589" t="str">
        <f>"003936"</f>
        <v>003936</v>
      </c>
      <c r="B589" s="1" t="s">
        <v>1219</v>
      </c>
      <c r="C589" t="s">
        <v>434</v>
      </c>
      <c r="D589" t="s">
        <v>1220</v>
      </c>
      <c r="E589" t="s">
        <v>9</v>
      </c>
      <c r="F589" t="s">
        <v>5010</v>
      </c>
      <c r="G589" s="1">
        <v>588</v>
      </c>
    </row>
    <row r="590" spans="1:7" ht="13.5">
      <c r="A590" t="str">
        <f>"691777"</f>
        <v>691777</v>
      </c>
      <c r="B590" s="1" t="s">
        <v>1221</v>
      </c>
      <c r="C590" t="s">
        <v>603</v>
      </c>
      <c r="D590" t="s">
        <v>1222</v>
      </c>
      <c r="E590" t="s">
        <v>32</v>
      </c>
      <c r="F590" t="s">
        <v>5011</v>
      </c>
      <c r="G590" s="1">
        <v>589</v>
      </c>
    </row>
    <row r="591" spans="1:7" ht="13.5">
      <c r="A591" t="str">
        <f>"384444"</f>
        <v>384444</v>
      </c>
      <c r="B591" s="1" t="s">
        <v>1223</v>
      </c>
      <c r="C591" t="s">
        <v>547</v>
      </c>
      <c r="D591" t="s">
        <v>1224</v>
      </c>
      <c r="E591" t="s">
        <v>9</v>
      </c>
      <c r="F591" t="s">
        <v>5012</v>
      </c>
      <c r="G591" s="1">
        <v>590</v>
      </c>
    </row>
    <row r="592" spans="1:7" ht="13.5">
      <c r="A592" t="str">
        <f>"003803"</f>
        <v>003803</v>
      </c>
      <c r="B592" s="1" t="s">
        <v>537</v>
      </c>
      <c r="C592" t="s">
        <v>504</v>
      </c>
      <c r="D592" t="s">
        <v>1225</v>
      </c>
      <c r="E592" t="s">
        <v>32</v>
      </c>
      <c r="F592" t="s">
        <v>5013</v>
      </c>
      <c r="G592" s="1">
        <v>591</v>
      </c>
    </row>
    <row r="593" spans="1:7" ht="13.5">
      <c r="A593" t="str">
        <f>"005136"</f>
        <v>005136</v>
      </c>
      <c r="B593" s="1" t="s">
        <v>1226</v>
      </c>
      <c r="C593" t="s">
        <v>101</v>
      </c>
      <c r="D593" t="s">
        <v>1227</v>
      </c>
      <c r="E593" t="s">
        <v>9</v>
      </c>
      <c r="F593" t="s">
        <v>5014</v>
      </c>
      <c r="G593" s="1">
        <v>592</v>
      </c>
    </row>
    <row r="594" spans="1:7" ht="13.5">
      <c r="A594" t="str">
        <f>"006535"</f>
        <v>006535</v>
      </c>
      <c r="B594" s="1" t="s">
        <v>1228</v>
      </c>
      <c r="C594" t="s">
        <v>1229</v>
      </c>
      <c r="D594" t="s">
        <v>1230</v>
      </c>
      <c r="E594" t="s">
        <v>32</v>
      </c>
      <c r="F594" t="s">
        <v>5015</v>
      </c>
      <c r="G594" s="1">
        <v>593</v>
      </c>
    </row>
    <row r="595" spans="1:7" ht="13.5">
      <c r="A595" t="str">
        <f>"000615"</f>
        <v>000615</v>
      </c>
      <c r="B595" s="1" t="s">
        <v>1231</v>
      </c>
      <c r="C595" t="s">
        <v>88</v>
      </c>
      <c r="D595" t="s">
        <v>1232</v>
      </c>
      <c r="E595" t="s">
        <v>32</v>
      </c>
      <c r="F595" t="s">
        <v>5016</v>
      </c>
      <c r="G595" s="1">
        <v>594</v>
      </c>
    </row>
    <row r="596" spans="1:7" ht="13.5">
      <c r="A596" t="str">
        <f>"000004"</f>
        <v>000004</v>
      </c>
      <c r="B596" s="1" t="s">
        <v>1233</v>
      </c>
      <c r="C596" t="s">
        <v>711</v>
      </c>
      <c r="D596" t="s">
        <v>1234</v>
      </c>
      <c r="E596" t="s">
        <v>197</v>
      </c>
      <c r="F596" t="s">
        <v>5017</v>
      </c>
      <c r="G596" s="1">
        <v>595</v>
      </c>
    </row>
    <row r="597" spans="1:7" ht="13.5">
      <c r="A597" t="str">
        <f>"001172"</f>
        <v>001172</v>
      </c>
      <c r="B597" s="1" t="s">
        <v>1235</v>
      </c>
      <c r="C597" t="s">
        <v>266</v>
      </c>
      <c r="D597" t="s">
        <v>1236</v>
      </c>
      <c r="E597" t="s">
        <v>9</v>
      </c>
      <c r="F597" t="s">
        <v>5018</v>
      </c>
      <c r="G597" s="1">
        <v>596</v>
      </c>
    </row>
    <row r="598" spans="1:7" ht="13.5">
      <c r="A598" t="str">
        <f>"002579"</f>
        <v>002579</v>
      </c>
      <c r="B598" s="1" t="s">
        <v>1237</v>
      </c>
      <c r="C598" t="s">
        <v>57</v>
      </c>
      <c r="D598" t="s">
        <v>1238</v>
      </c>
      <c r="E598" t="s">
        <v>32</v>
      </c>
      <c r="F598" t="s">
        <v>5019</v>
      </c>
      <c r="G598" s="1">
        <v>597</v>
      </c>
    </row>
    <row r="599" spans="1:7" ht="13.5">
      <c r="A599" t="str">
        <f>"001668"</f>
        <v>001668</v>
      </c>
      <c r="B599" s="1" t="s">
        <v>1239</v>
      </c>
      <c r="C599" t="s">
        <v>412</v>
      </c>
      <c r="D599" t="s">
        <v>1240</v>
      </c>
      <c r="E599" t="s">
        <v>32</v>
      </c>
      <c r="F599" t="s">
        <v>5020</v>
      </c>
      <c r="G599" s="1">
        <v>598</v>
      </c>
    </row>
    <row r="600" spans="1:7" ht="13.5">
      <c r="A600" t="str">
        <f>"000169"</f>
        <v>000169</v>
      </c>
      <c r="B600" s="1" t="s">
        <v>1241</v>
      </c>
      <c r="C600" t="s">
        <v>57</v>
      </c>
      <c r="D600" t="s">
        <v>1242</v>
      </c>
      <c r="E600" t="s">
        <v>9</v>
      </c>
      <c r="F600" t="s">
        <v>5021</v>
      </c>
      <c r="G600" s="1">
        <v>599</v>
      </c>
    </row>
    <row r="601" spans="1:7" ht="13.5">
      <c r="A601" t="str">
        <f>"006528"</f>
        <v>006528</v>
      </c>
      <c r="B601" s="1" t="s">
        <v>1243</v>
      </c>
      <c r="C601" t="s">
        <v>101</v>
      </c>
      <c r="D601" t="s">
        <v>1244</v>
      </c>
      <c r="E601" t="s">
        <v>9</v>
      </c>
      <c r="F601" t="s">
        <v>5022</v>
      </c>
      <c r="G601" s="1">
        <v>600</v>
      </c>
    </row>
    <row r="602" spans="1:7" ht="13.5">
      <c r="A602" t="str">
        <f>"022815"</f>
        <v>022815</v>
      </c>
      <c r="B602" s="1" t="s">
        <v>1245</v>
      </c>
      <c r="C602" t="s">
        <v>1246</v>
      </c>
      <c r="D602" t="s">
        <v>1247</v>
      </c>
      <c r="E602" t="s">
        <v>32</v>
      </c>
      <c r="F602" t="s">
        <v>5023</v>
      </c>
      <c r="G602" s="1">
        <v>601</v>
      </c>
    </row>
    <row r="603" spans="1:7" ht="13.5">
      <c r="A603" t="str">
        <f>"911911"</f>
        <v>911911</v>
      </c>
      <c r="B603" s="1" t="s">
        <v>1248</v>
      </c>
      <c r="C603" t="s">
        <v>490</v>
      </c>
      <c r="D603" t="s">
        <v>1249</v>
      </c>
      <c r="E603" t="s">
        <v>9</v>
      </c>
      <c r="F603" t="s">
        <v>5024</v>
      </c>
      <c r="G603" s="1">
        <v>602</v>
      </c>
    </row>
    <row r="604" spans="1:7" ht="13.5">
      <c r="A604" t="str">
        <f>"000087"</f>
        <v>000087</v>
      </c>
      <c r="B604" s="1" t="s">
        <v>1250</v>
      </c>
      <c r="C604" t="s">
        <v>101</v>
      </c>
      <c r="D604" t="s">
        <v>1251</v>
      </c>
      <c r="E604" t="s">
        <v>9</v>
      </c>
      <c r="F604" t="s">
        <v>5025</v>
      </c>
      <c r="G604" s="1">
        <v>603</v>
      </c>
    </row>
    <row r="605" spans="1:7" ht="13.5">
      <c r="A605" t="str">
        <f>"000446"</f>
        <v>000446</v>
      </c>
      <c r="B605" s="1" t="s">
        <v>628</v>
      </c>
      <c r="C605" t="s">
        <v>101</v>
      </c>
      <c r="D605" t="s">
        <v>1252</v>
      </c>
      <c r="E605" t="s">
        <v>9</v>
      </c>
      <c r="F605" t="s">
        <v>5026</v>
      </c>
      <c r="G605" s="1">
        <v>604</v>
      </c>
    </row>
    <row r="606" spans="1:7" ht="13.5">
      <c r="A606" t="str">
        <f>"000393"</f>
        <v>000393</v>
      </c>
      <c r="B606" s="1" t="s">
        <v>1253</v>
      </c>
      <c r="C606" t="s">
        <v>50</v>
      </c>
      <c r="D606" t="s">
        <v>1254</v>
      </c>
      <c r="E606" t="s">
        <v>9</v>
      </c>
      <c r="F606" t="s">
        <v>5027</v>
      </c>
      <c r="G606" s="1">
        <v>605</v>
      </c>
    </row>
    <row r="607" spans="1:7" ht="13.5">
      <c r="A607" t="str">
        <f>"000802"</f>
        <v>000802</v>
      </c>
      <c r="B607" s="1" t="s">
        <v>71</v>
      </c>
      <c r="C607" t="s">
        <v>72</v>
      </c>
      <c r="D607" t="s">
        <v>1255</v>
      </c>
      <c r="E607" t="s">
        <v>32</v>
      </c>
      <c r="F607" t="s">
        <v>5028</v>
      </c>
      <c r="G607" s="1">
        <v>606</v>
      </c>
    </row>
    <row r="608" spans="1:7" ht="13.5">
      <c r="A608" t="str">
        <f>"363666"</f>
        <v>363666</v>
      </c>
      <c r="B608" s="1" t="s">
        <v>1256</v>
      </c>
      <c r="C608" t="s">
        <v>1257</v>
      </c>
      <c r="D608" t="s">
        <v>1258</v>
      </c>
      <c r="E608" t="s">
        <v>32</v>
      </c>
      <c r="F608" t="s">
        <v>5029</v>
      </c>
      <c r="G608" s="1">
        <v>607</v>
      </c>
    </row>
    <row r="609" spans="1:7" ht="13.5">
      <c r="A609" t="str">
        <f>"002236"</f>
        <v>002236</v>
      </c>
      <c r="B609" s="1" t="s">
        <v>996</v>
      </c>
      <c r="C609" t="s">
        <v>512</v>
      </c>
      <c r="D609" t="s">
        <v>1259</v>
      </c>
      <c r="E609" t="s">
        <v>32</v>
      </c>
      <c r="F609" t="s">
        <v>5030</v>
      </c>
      <c r="G609" s="1">
        <v>608</v>
      </c>
    </row>
    <row r="610" spans="1:7" ht="13.5">
      <c r="A610" t="str">
        <f>"003870"</f>
        <v>003870</v>
      </c>
      <c r="B610" s="1" t="s">
        <v>1260</v>
      </c>
      <c r="C610" t="s">
        <v>224</v>
      </c>
      <c r="D610" t="s">
        <v>1261</v>
      </c>
      <c r="E610" t="s">
        <v>13</v>
      </c>
      <c r="F610" t="s">
        <v>5031</v>
      </c>
      <c r="G610" s="1">
        <v>609</v>
      </c>
    </row>
    <row r="611" spans="1:7" ht="13.5">
      <c r="A611" t="str">
        <f>"007002"</f>
        <v>007002</v>
      </c>
      <c r="B611" s="1" t="s">
        <v>952</v>
      </c>
      <c r="C611" t="s">
        <v>662</v>
      </c>
      <c r="D611" t="s">
        <v>1262</v>
      </c>
      <c r="E611" t="s">
        <v>9</v>
      </c>
      <c r="F611" t="s">
        <v>5032</v>
      </c>
      <c r="G611" s="1">
        <v>610</v>
      </c>
    </row>
    <row r="612" spans="1:7" ht="13.5">
      <c r="A612" t="str">
        <f>"222999"</f>
        <v>222999</v>
      </c>
      <c r="B612" s="1" t="s">
        <v>1263</v>
      </c>
      <c r="C612" t="s">
        <v>1264</v>
      </c>
      <c r="D612" t="s">
        <v>1265</v>
      </c>
      <c r="E612" t="s">
        <v>32</v>
      </c>
      <c r="F612" t="s">
        <v>5033</v>
      </c>
      <c r="G612" s="1">
        <v>611</v>
      </c>
    </row>
    <row r="613" spans="1:7" ht="13.5">
      <c r="A613" t="str">
        <f>"002022"</f>
        <v>002022</v>
      </c>
      <c r="B613" s="1" t="s">
        <v>1266</v>
      </c>
      <c r="C613" t="s">
        <v>266</v>
      </c>
      <c r="D613" t="s">
        <v>1267</v>
      </c>
      <c r="E613" t="s">
        <v>32</v>
      </c>
      <c r="F613" t="s">
        <v>5034</v>
      </c>
      <c r="G613" s="1">
        <v>612</v>
      </c>
    </row>
    <row r="614" spans="1:7" ht="13.5">
      <c r="A614" t="str">
        <f>"383338"</f>
        <v>383338</v>
      </c>
      <c r="B614" s="1" t="s">
        <v>1268</v>
      </c>
      <c r="C614" t="s">
        <v>177</v>
      </c>
      <c r="D614" t="s">
        <v>1269</v>
      </c>
      <c r="E614" t="s">
        <v>32</v>
      </c>
      <c r="F614" t="s">
        <v>5035</v>
      </c>
      <c r="G614" s="1">
        <v>613</v>
      </c>
    </row>
    <row r="615" spans="1:7" ht="13.5">
      <c r="A615" t="str">
        <f>"000169"</f>
        <v>000169</v>
      </c>
      <c r="B615" s="1" t="s">
        <v>1241</v>
      </c>
      <c r="C615" t="s">
        <v>57</v>
      </c>
      <c r="D615" t="s">
        <v>1270</v>
      </c>
      <c r="E615" t="s">
        <v>90</v>
      </c>
      <c r="F615" t="s">
        <v>5036</v>
      </c>
      <c r="G615" s="1">
        <v>614</v>
      </c>
    </row>
    <row r="616" spans="1:7" ht="13.5">
      <c r="A616" t="str">
        <f>"000651"</f>
        <v>000651</v>
      </c>
      <c r="B616" s="1" t="s">
        <v>506</v>
      </c>
      <c r="C616" t="s">
        <v>507</v>
      </c>
      <c r="D616" t="s">
        <v>1271</v>
      </c>
      <c r="E616" t="s">
        <v>197</v>
      </c>
      <c r="F616" t="s">
        <v>5037</v>
      </c>
      <c r="G616" s="1">
        <v>615</v>
      </c>
    </row>
    <row r="617" spans="1:7" ht="13.5">
      <c r="A617" t="str">
        <f>"055588"</f>
        <v>055588</v>
      </c>
      <c r="B617" s="1" t="s">
        <v>1272</v>
      </c>
      <c r="C617" t="s">
        <v>651</v>
      </c>
      <c r="D617" t="s">
        <v>1273</v>
      </c>
      <c r="E617" t="s">
        <v>32</v>
      </c>
      <c r="F617" t="s">
        <v>5038</v>
      </c>
      <c r="G617" s="1">
        <v>616</v>
      </c>
    </row>
    <row r="618" spans="1:7" ht="13.5">
      <c r="A618" t="str">
        <f>"076767"</f>
        <v>076767</v>
      </c>
      <c r="B618" s="1" t="s">
        <v>1274</v>
      </c>
      <c r="C618" t="s">
        <v>456</v>
      </c>
      <c r="D618" t="s">
        <v>1275</v>
      </c>
      <c r="E618" t="s">
        <v>9</v>
      </c>
      <c r="F618" t="s">
        <v>5039</v>
      </c>
      <c r="G618" s="1">
        <v>617</v>
      </c>
    </row>
    <row r="619" spans="1:7" ht="13.5">
      <c r="A619" t="str">
        <f>"000659"</f>
        <v>000659</v>
      </c>
      <c r="B619" s="1" t="s">
        <v>1276</v>
      </c>
      <c r="C619" t="s">
        <v>72</v>
      </c>
      <c r="D619" t="s">
        <v>1277</v>
      </c>
      <c r="E619" t="s">
        <v>32</v>
      </c>
      <c r="F619" t="s">
        <v>5040</v>
      </c>
      <c r="G619" s="1">
        <v>618</v>
      </c>
    </row>
    <row r="620" spans="1:7" ht="13.5">
      <c r="A620" t="str">
        <f>"000927"</f>
        <v>000927</v>
      </c>
      <c r="B620" s="1" t="s">
        <v>1193</v>
      </c>
      <c r="C620" t="s">
        <v>50</v>
      </c>
      <c r="D620" t="s">
        <v>1278</v>
      </c>
      <c r="E620" t="s">
        <v>9</v>
      </c>
      <c r="F620" t="s">
        <v>5041</v>
      </c>
      <c r="G620" s="1">
        <v>619</v>
      </c>
    </row>
    <row r="621" spans="1:7" ht="13.5">
      <c r="A621" t="str">
        <f>"000571"</f>
        <v>000571</v>
      </c>
      <c r="B621" s="1" t="s">
        <v>776</v>
      </c>
      <c r="C621" t="s">
        <v>21</v>
      </c>
      <c r="D621" t="s">
        <v>1279</v>
      </c>
      <c r="E621" t="s">
        <v>13</v>
      </c>
      <c r="F621" t="s">
        <v>5042</v>
      </c>
      <c r="G621" s="1">
        <v>620</v>
      </c>
    </row>
    <row r="622" spans="1:7" ht="13.5">
      <c r="A622" t="str">
        <f>"001083"</f>
        <v>001083</v>
      </c>
      <c r="B622" s="1" t="s">
        <v>1280</v>
      </c>
      <c r="C622" t="s">
        <v>72</v>
      </c>
      <c r="D622" t="s">
        <v>1281</v>
      </c>
      <c r="E622" t="s">
        <v>13</v>
      </c>
      <c r="F622" t="s">
        <v>5043</v>
      </c>
      <c r="G622" s="1">
        <v>621</v>
      </c>
    </row>
    <row r="623" spans="1:7" ht="13.5">
      <c r="A623" t="str">
        <f>"005988"</f>
        <v>005988</v>
      </c>
      <c r="B623" s="1" t="s">
        <v>283</v>
      </c>
      <c r="C623" t="s">
        <v>284</v>
      </c>
      <c r="D623" t="s">
        <v>1282</v>
      </c>
      <c r="E623" t="s">
        <v>90</v>
      </c>
      <c r="F623" t="s">
        <v>5044</v>
      </c>
      <c r="G623" s="1">
        <v>622</v>
      </c>
    </row>
    <row r="624" spans="1:7" ht="13.5">
      <c r="A624" t="str">
        <f>"000496"</f>
        <v>000496</v>
      </c>
      <c r="B624" s="1" t="s">
        <v>1283</v>
      </c>
      <c r="C624" t="s">
        <v>1284</v>
      </c>
      <c r="D624" t="s">
        <v>1285</v>
      </c>
      <c r="E624" t="s">
        <v>32</v>
      </c>
      <c r="F624" t="s">
        <v>5045</v>
      </c>
      <c r="G624" s="1">
        <v>623</v>
      </c>
    </row>
    <row r="625" spans="1:7" ht="13.5">
      <c r="A625" t="str">
        <f>"000972"</f>
        <v>000972</v>
      </c>
      <c r="B625" s="1" t="s">
        <v>1286</v>
      </c>
      <c r="C625" t="s">
        <v>77</v>
      </c>
      <c r="D625" t="s">
        <v>1287</v>
      </c>
      <c r="E625" t="s">
        <v>9</v>
      </c>
      <c r="F625" t="s">
        <v>5046</v>
      </c>
      <c r="G625" s="1">
        <v>624</v>
      </c>
    </row>
    <row r="626" spans="1:7" ht="13.5">
      <c r="A626" t="str">
        <f>"000651"</f>
        <v>000651</v>
      </c>
      <c r="B626" s="1" t="s">
        <v>506</v>
      </c>
      <c r="C626" t="s">
        <v>507</v>
      </c>
      <c r="D626" t="s">
        <v>1288</v>
      </c>
      <c r="E626" t="s">
        <v>9</v>
      </c>
      <c r="F626" t="s">
        <v>5047</v>
      </c>
      <c r="G626" s="1">
        <v>625</v>
      </c>
    </row>
    <row r="627" spans="1:7" ht="13.5">
      <c r="A627" t="str">
        <f>"003065"</f>
        <v>003065</v>
      </c>
      <c r="B627" s="1" t="s">
        <v>1121</v>
      </c>
      <c r="C627" t="s">
        <v>101</v>
      </c>
      <c r="D627" t="s">
        <v>1289</v>
      </c>
      <c r="E627" t="s">
        <v>9</v>
      </c>
      <c r="F627" t="s">
        <v>5048</v>
      </c>
      <c r="G627" s="1">
        <v>626</v>
      </c>
    </row>
    <row r="628" spans="1:7" ht="13.5">
      <c r="A628" t="str">
        <f>"000070"</f>
        <v>000070</v>
      </c>
      <c r="B628" s="1" t="s">
        <v>1290</v>
      </c>
      <c r="C628" t="s">
        <v>112</v>
      </c>
      <c r="D628" t="s">
        <v>1291</v>
      </c>
      <c r="E628" t="s">
        <v>9</v>
      </c>
      <c r="F628" t="s">
        <v>5049</v>
      </c>
      <c r="G628" s="1">
        <v>627</v>
      </c>
    </row>
    <row r="629" spans="1:7" ht="13.5">
      <c r="A629" t="str">
        <f>"006121"</f>
        <v>006121</v>
      </c>
      <c r="B629" s="1" t="s">
        <v>1292</v>
      </c>
      <c r="C629" t="s">
        <v>77</v>
      </c>
      <c r="D629" t="s">
        <v>1293</v>
      </c>
      <c r="E629" t="s">
        <v>9</v>
      </c>
      <c r="F629" t="s">
        <v>5050</v>
      </c>
      <c r="G629" s="1">
        <v>628</v>
      </c>
    </row>
    <row r="630" spans="1:7" ht="13.5">
      <c r="A630" t="str">
        <f>"000729"</f>
        <v>000729</v>
      </c>
      <c r="B630" s="1" t="s">
        <v>1062</v>
      </c>
      <c r="C630" t="s">
        <v>11</v>
      </c>
      <c r="D630" t="s">
        <v>1294</v>
      </c>
      <c r="E630" t="s">
        <v>32</v>
      </c>
      <c r="F630" t="s">
        <v>5051</v>
      </c>
      <c r="G630" s="1">
        <v>629</v>
      </c>
    </row>
    <row r="631" spans="1:7" ht="13.5">
      <c r="A631" t="str">
        <f>"000213"</f>
        <v>000213</v>
      </c>
      <c r="B631" s="1" t="s">
        <v>1295</v>
      </c>
      <c r="C631" t="s">
        <v>135</v>
      </c>
      <c r="D631" t="s">
        <v>1296</v>
      </c>
      <c r="E631" t="s">
        <v>32</v>
      </c>
      <c r="F631" t="s">
        <v>5052</v>
      </c>
      <c r="G631" s="1">
        <v>630</v>
      </c>
    </row>
    <row r="632" spans="1:7" ht="13.5">
      <c r="A632" t="str">
        <f>"063611"</f>
        <v>063611</v>
      </c>
      <c r="B632" s="1" t="s">
        <v>1297</v>
      </c>
      <c r="C632" t="s">
        <v>27</v>
      </c>
      <c r="D632" t="s">
        <v>1298</v>
      </c>
      <c r="E632" t="s">
        <v>9</v>
      </c>
      <c r="F632" t="s">
        <v>5053</v>
      </c>
      <c r="G632" s="1">
        <v>631</v>
      </c>
    </row>
    <row r="633" spans="1:7" ht="13.5">
      <c r="A633" t="str">
        <f>"009858"</f>
        <v>009858</v>
      </c>
      <c r="B633" s="1" t="s">
        <v>935</v>
      </c>
      <c r="C633" t="s">
        <v>101</v>
      </c>
      <c r="D633" t="s">
        <v>1299</v>
      </c>
      <c r="E633" t="s">
        <v>9</v>
      </c>
      <c r="F633" t="s">
        <v>5054</v>
      </c>
      <c r="G633" s="1">
        <v>632</v>
      </c>
    </row>
    <row r="634" spans="1:7" ht="13.5">
      <c r="A634" t="str">
        <f>"002018"</f>
        <v>002018</v>
      </c>
      <c r="B634" s="1" t="s">
        <v>1300</v>
      </c>
      <c r="C634" t="s">
        <v>333</v>
      </c>
      <c r="D634" t="s">
        <v>1301</v>
      </c>
      <c r="E634" t="s">
        <v>32</v>
      </c>
      <c r="F634" t="s">
        <v>5055</v>
      </c>
      <c r="G634" s="1">
        <v>633</v>
      </c>
    </row>
    <row r="635" spans="1:7" ht="13.5">
      <c r="A635" t="str">
        <f>"001738"</f>
        <v>001738</v>
      </c>
      <c r="B635" s="1" t="s">
        <v>1085</v>
      </c>
      <c r="C635" t="s">
        <v>135</v>
      </c>
      <c r="D635" t="s">
        <v>1302</v>
      </c>
      <c r="E635" t="s">
        <v>36</v>
      </c>
      <c r="F635" t="s">
        <v>5056</v>
      </c>
      <c r="G635" s="1">
        <v>634</v>
      </c>
    </row>
    <row r="636" spans="1:7" ht="13.5">
      <c r="A636" t="str">
        <f>"007660"</f>
        <v>007660</v>
      </c>
      <c r="B636" s="1" t="s">
        <v>532</v>
      </c>
      <c r="C636" t="s">
        <v>533</v>
      </c>
      <c r="D636" t="s">
        <v>1303</v>
      </c>
      <c r="E636" t="s">
        <v>32</v>
      </c>
      <c r="F636" t="s">
        <v>5057</v>
      </c>
      <c r="G636" s="1">
        <v>635</v>
      </c>
    </row>
    <row r="637" spans="1:7" ht="13.5">
      <c r="A637" t="str">
        <f>"006662"</f>
        <v>006662</v>
      </c>
      <c r="B637" s="1" t="s">
        <v>1304</v>
      </c>
      <c r="C637" t="s">
        <v>24</v>
      </c>
      <c r="D637" t="s">
        <v>1305</v>
      </c>
      <c r="E637" t="s">
        <v>9</v>
      </c>
      <c r="F637" t="s">
        <v>5058</v>
      </c>
      <c r="G637" s="1">
        <v>636</v>
      </c>
    </row>
    <row r="638" spans="1:7" ht="13.5">
      <c r="A638" t="str">
        <f>"669999"</f>
        <v>669999</v>
      </c>
      <c r="B638" s="1" t="s">
        <v>1306</v>
      </c>
      <c r="C638" t="s">
        <v>154</v>
      </c>
      <c r="D638" t="s">
        <v>1307</v>
      </c>
      <c r="E638" t="s">
        <v>32</v>
      </c>
      <c r="F638" t="s">
        <v>5059</v>
      </c>
      <c r="G638" s="1">
        <v>637</v>
      </c>
    </row>
    <row r="639" spans="1:7" ht="13.5">
      <c r="A639" t="str">
        <f>"098898"</f>
        <v>098898</v>
      </c>
      <c r="B639" s="1" t="s">
        <v>1308</v>
      </c>
      <c r="C639" t="s">
        <v>72</v>
      </c>
      <c r="D639" t="s">
        <v>1309</v>
      </c>
      <c r="E639" t="s">
        <v>32</v>
      </c>
      <c r="F639" t="s">
        <v>5060</v>
      </c>
      <c r="G639" s="1">
        <v>638</v>
      </c>
    </row>
    <row r="640" spans="1:7" ht="13.5">
      <c r="A640" t="str">
        <f>"333999"</f>
        <v>333999</v>
      </c>
      <c r="B640" s="1" t="s">
        <v>989</v>
      </c>
      <c r="C640" t="s">
        <v>193</v>
      </c>
      <c r="D640" t="s">
        <v>1310</v>
      </c>
      <c r="E640" t="s">
        <v>32</v>
      </c>
      <c r="F640" t="s">
        <v>5061</v>
      </c>
      <c r="G640" s="1">
        <v>639</v>
      </c>
    </row>
    <row r="641" spans="1:7" ht="13.5">
      <c r="A641" t="str">
        <f>"006535"</f>
        <v>006535</v>
      </c>
      <c r="B641" s="1" t="s">
        <v>1228</v>
      </c>
      <c r="C641" t="s">
        <v>1229</v>
      </c>
      <c r="D641" t="s">
        <v>1311</v>
      </c>
      <c r="E641" t="s">
        <v>13</v>
      </c>
      <c r="F641" t="s">
        <v>5062</v>
      </c>
      <c r="G641" s="1">
        <v>640</v>
      </c>
    </row>
    <row r="642" spans="1:7" ht="13.5">
      <c r="A642" t="str">
        <f>"001021"</f>
        <v>001021</v>
      </c>
      <c r="B642" s="1" t="s">
        <v>1312</v>
      </c>
      <c r="C642" t="s">
        <v>1313</v>
      </c>
      <c r="D642" t="s">
        <v>1314</v>
      </c>
      <c r="E642" t="s">
        <v>13</v>
      </c>
      <c r="F642" t="s">
        <v>5063</v>
      </c>
      <c r="G642" s="1">
        <v>641</v>
      </c>
    </row>
    <row r="643" spans="1:7" ht="13.5">
      <c r="A643" t="str">
        <f>"062128"</f>
        <v>062128</v>
      </c>
      <c r="B643" s="1" t="s">
        <v>1315</v>
      </c>
      <c r="C643" t="s">
        <v>1316</v>
      </c>
      <c r="D643" t="s">
        <v>1317</v>
      </c>
      <c r="E643" t="s">
        <v>9</v>
      </c>
      <c r="F643" t="s">
        <v>5064</v>
      </c>
      <c r="G643" s="1">
        <v>642</v>
      </c>
    </row>
    <row r="644" spans="1:7" ht="13.5">
      <c r="A644" t="str">
        <f>"007868"</f>
        <v>007868</v>
      </c>
      <c r="B644" s="1" t="s">
        <v>1318</v>
      </c>
      <c r="C644" t="s">
        <v>1319</v>
      </c>
      <c r="D644" t="s">
        <v>1320</v>
      </c>
      <c r="E644" t="s">
        <v>9</v>
      </c>
      <c r="F644" t="s">
        <v>5065</v>
      </c>
      <c r="G644" s="1">
        <v>643</v>
      </c>
    </row>
    <row r="645" spans="1:7" ht="13.5">
      <c r="A645" t="str">
        <f>"009848"</f>
        <v>009848</v>
      </c>
      <c r="B645" s="1" t="s">
        <v>1321</v>
      </c>
      <c r="C645" t="s">
        <v>120</v>
      </c>
      <c r="D645" t="s">
        <v>1322</v>
      </c>
      <c r="E645" t="s">
        <v>9</v>
      </c>
      <c r="F645" t="s">
        <v>5066</v>
      </c>
      <c r="G645" s="1">
        <v>644</v>
      </c>
    </row>
    <row r="646" spans="1:7" ht="13.5">
      <c r="A646" t="str">
        <f>"000697"</f>
        <v>000697</v>
      </c>
      <c r="B646" s="1" t="s">
        <v>1323</v>
      </c>
      <c r="C646" t="s">
        <v>496</v>
      </c>
      <c r="D646" t="s">
        <v>1324</v>
      </c>
      <c r="E646" t="s">
        <v>9</v>
      </c>
      <c r="F646" t="s">
        <v>5067</v>
      </c>
      <c r="G646" s="1">
        <v>645</v>
      </c>
    </row>
    <row r="647" spans="1:7" ht="13.5">
      <c r="A647" t="str">
        <f>"680800"</f>
        <v>680800</v>
      </c>
      <c r="B647" s="1" t="s">
        <v>1325</v>
      </c>
      <c r="C647" t="s">
        <v>1326</v>
      </c>
      <c r="D647" t="s">
        <v>1327</v>
      </c>
      <c r="E647" t="s">
        <v>9</v>
      </c>
      <c r="F647" t="s">
        <v>5068</v>
      </c>
      <c r="G647" s="1">
        <v>646</v>
      </c>
    </row>
    <row r="648" spans="1:7" ht="13.5">
      <c r="A648" t="str">
        <f>"000117"</f>
        <v>000117</v>
      </c>
      <c r="B648" s="1" t="s">
        <v>313</v>
      </c>
      <c r="C648" t="s">
        <v>314</v>
      </c>
      <c r="D648" t="s">
        <v>1328</v>
      </c>
      <c r="E648" t="s">
        <v>32</v>
      </c>
      <c r="F648" t="s">
        <v>5069</v>
      </c>
      <c r="G648" s="1">
        <v>647</v>
      </c>
    </row>
    <row r="649" spans="1:7" ht="13.5">
      <c r="A649" t="str">
        <f>"001790"</f>
        <v>001790</v>
      </c>
      <c r="B649" s="1" t="s">
        <v>1329</v>
      </c>
      <c r="C649" t="s">
        <v>1330</v>
      </c>
      <c r="D649" t="s">
        <v>1331</v>
      </c>
      <c r="E649" t="s">
        <v>9</v>
      </c>
      <c r="F649" t="s">
        <v>5070</v>
      </c>
      <c r="G649" s="1">
        <v>648</v>
      </c>
    </row>
    <row r="650" spans="1:7" ht="13.5">
      <c r="A650" t="str">
        <f>"009172"</f>
        <v>009172</v>
      </c>
      <c r="B650" s="1" t="s">
        <v>616</v>
      </c>
      <c r="C650" t="s">
        <v>107</v>
      </c>
      <c r="D650" t="s">
        <v>1332</v>
      </c>
      <c r="E650" t="s">
        <v>32</v>
      </c>
      <c r="F650" t="s">
        <v>5071</v>
      </c>
      <c r="G650" s="1">
        <v>649</v>
      </c>
    </row>
    <row r="651" spans="1:7" ht="13.5">
      <c r="A651" t="str">
        <f>"002182"</f>
        <v>002182</v>
      </c>
      <c r="B651" s="1" t="s">
        <v>335</v>
      </c>
      <c r="C651" t="s">
        <v>326</v>
      </c>
      <c r="D651" t="s">
        <v>1333</v>
      </c>
      <c r="E651" t="s">
        <v>9</v>
      </c>
      <c r="F651" t="s">
        <v>5072</v>
      </c>
      <c r="G651" s="1">
        <v>650</v>
      </c>
    </row>
    <row r="652" spans="1:7" ht="13.5">
      <c r="A652" t="str">
        <f>"007660"</f>
        <v>007660</v>
      </c>
      <c r="B652" s="1" t="s">
        <v>532</v>
      </c>
      <c r="C652" t="s">
        <v>533</v>
      </c>
      <c r="D652" t="s">
        <v>1334</v>
      </c>
      <c r="E652" t="s">
        <v>241</v>
      </c>
      <c r="F652" t="s">
        <v>5073</v>
      </c>
      <c r="G652" s="1">
        <v>651</v>
      </c>
    </row>
    <row r="653" spans="1:7" ht="13.5">
      <c r="A653" t="str">
        <f>"000719"</f>
        <v>000719</v>
      </c>
      <c r="B653" s="1" t="s">
        <v>581</v>
      </c>
      <c r="C653" t="s">
        <v>24</v>
      </c>
      <c r="D653" t="s">
        <v>1335</v>
      </c>
      <c r="E653" t="s">
        <v>9</v>
      </c>
      <c r="F653" t="s">
        <v>5074</v>
      </c>
      <c r="G653" s="1">
        <v>652</v>
      </c>
    </row>
    <row r="654" spans="1:7" ht="13.5">
      <c r="A654" t="str">
        <f>"668999"</f>
        <v>668999</v>
      </c>
      <c r="B654" s="1" t="s">
        <v>1336</v>
      </c>
      <c r="C654" t="s">
        <v>101</v>
      </c>
      <c r="D654" t="s">
        <v>1337</v>
      </c>
      <c r="E654" t="s">
        <v>36</v>
      </c>
      <c r="F654" t="s">
        <v>5075</v>
      </c>
      <c r="G654" s="1">
        <v>653</v>
      </c>
    </row>
    <row r="655" spans="1:7" ht="13.5">
      <c r="A655" t="str">
        <f>"000108"</f>
        <v>000108</v>
      </c>
      <c r="B655" s="1" t="s">
        <v>1338</v>
      </c>
      <c r="C655" t="s">
        <v>154</v>
      </c>
      <c r="D655" t="s">
        <v>1339</v>
      </c>
      <c r="E655" t="s">
        <v>13</v>
      </c>
      <c r="F655" t="s">
        <v>5076</v>
      </c>
      <c r="G655" s="1">
        <v>654</v>
      </c>
    </row>
    <row r="656" spans="1:7" ht="13.5">
      <c r="A656" t="str">
        <f>"008000"</f>
        <v>008000</v>
      </c>
      <c r="B656" s="1" t="s">
        <v>1340</v>
      </c>
      <c r="C656" t="s">
        <v>57</v>
      </c>
      <c r="D656" t="s">
        <v>1341</v>
      </c>
      <c r="E656" t="s">
        <v>32</v>
      </c>
      <c r="F656" t="s">
        <v>5077</v>
      </c>
      <c r="G656" s="1">
        <v>655</v>
      </c>
    </row>
    <row r="657" spans="1:7" ht="13.5">
      <c r="A657" t="str">
        <f>"000779"</f>
        <v>000779</v>
      </c>
      <c r="B657" s="1" t="s">
        <v>84</v>
      </c>
      <c r="C657" t="s">
        <v>85</v>
      </c>
      <c r="D657" t="s">
        <v>1342</v>
      </c>
      <c r="E657" t="s">
        <v>32</v>
      </c>
      <c r="F657" t="s">
        <v>5078</v>
      </c>
      <c r="G657" s="1">
        <v>656</v>
      </c>
    </row>
    <row r="658" spans="1:7" ht="13.5">
      <c r="A658" t="str">
        <f>"003300"</f>
        <v>003300</v>
      </c>
      <c r="B658" s="1" t="s">
        <v>1343</v>
      </c>
      <c r="C658" t="s">
        <v>21</v>
      </c>
      <c r="D658" t="s">
        <v>1344</v>
      </c>
      <c r="E658" t="s">
        <v>36</v>
      </c>
      <c r="F658" t="s">
        <v>5079</v>
      </c>
      <c r="G658" s="1">
        <v>657</v>
      </c>
    </row>
    <row r="659" spans="1:7" ht="13.5">
      <c r="A659" t="str">
        <f>"004669"</f>
        <v>004669</v>
      </c>
      <c r="B659" s="1" t="s">
        <v>1345</v>
      </c>
      <c r="C659" t="s">
        <v>330</v>
      </c>
      <c r="D659" t="s">
        <v>1346</v>
      </c>
      <c r="E659" t="s">
        <v>9</v>
      </c>
      <c r="F659" t="s">
        <v>5080</v>
      </c>
      <c r="G659" s="1">
        <v>658</v>
      </c>
    </row>
    <row r="660" spans="1:7" ht="13.5">
      <c r="A660" t="str">
        <f>"080922"</f>
        <v>080922</v>
      </c>
      <c r="B660" s="1" t="s">
        <v>1347</v>
      </c>
      <c r="C660" t="s">
        <v>60</v>
      </c>
      <c r="D660" t="s">
        <v>1348</v>
      </c>
      <c r="E660" t="s">
        <v>9</v>
      </c>
      <c r="F660" t="s">
        <v>5081</v>
      </c>
      <c r="G660" s="1">
        <v>659</v>
      </c>
    </row>
    <row r="661" spans="1:7" ht="13.5">
      <c r="A661" t="str">
        <f>"006828"</f>
        <v>006828</v>
      </c>
      <c r="B661" s="1" t="s">
        <v>450</v>
      </c>
      <c r="C661" t="s">
        <v>34</v>
      </c>
      <c r="D661" t="s">
        <v>1349</v>
      </c>
      <c r="E661" t="s">
        <v>9</v>
      </c>
      <c r="F661" t="s">
        <v>5082</v>
      </c>
      <c r="G661" s="1">
        <v>660</v>
      </c>
    </row>
    <row r="662" spans="1:7" ht="13.5">
      <c r="A662" t="str">
        <f>"000681"</f>
        <v>000681</v>
      </c>
      <c r="B662" s="1" t="s">
        <v>46</v>
      </c>
      <c r="C662" t="s">
        <v>47</v>
      </c>
      <c r="D662" t="s">
        <v>1350</v>
      </c>
      <c r="E662" t="s">
        <v>9</v>
      </c>
      <c r="F662" t="s">
        <v>5083</v>
      </c>
      <c r="G662" s="1">
        <v>661</v>
      </c>
    </row>
    <row r="663" spans="1:7" ht="13.5">
      <c r="A663" t="str">
        <f>"007338"</f>
        <v>007338</v>
      </c>
      <c r="B663" s="1" t="s">
        <v>1351</v>
      </c>
      <c r="C663" t="s">
        <v>462</v>
      </c>
      <c r="D663" t="s">
        <v>1352</v>
      </c>
      <c r="E663" t="s">
        <v>9</v>
      </c>
      <c r="F663" t="s">
        <v>5084</v>
      </c>
      <c r="G663" s="1">
        <v>662</v>
      </c>
    </row>
    <row r="664" spans="1:7" ht="13.5">
      <c r="A664" t="str">
        <f>"002877"</f>
        <v>002877</v>
      </c>
      <c r="B664" s="1" t="s">
        <v>1353</v>
      </c>
      <c r="C664" t="s">
        <v>140</v>
      </c>
      <c r="D664" t="s">
        <v>1354</v>
      </c>
      <c r="E664" t="s">
        <v>32</v>
      </c>
      <c r="F664" t="s">
        <v>5085</v>
      </c>
      <c r="G664" s="1">
        <v>663</v>
      </c>
    </row>
    <row r="665" spans="1:7" ht="13.5">
      <c r="A665" t="str">
        <f>"002997"</f>
        <v>002997</v>
      </c>
      <c r="B665" s="1" t="s">
        <v>1355</v>
      </c>
      <c r="C665" t="s">
        <v>72</v>
      </c>
      <c r="D665" t="s">
        <v>1356</v>
      </c>
      <c r="E665" t="s">
        <v>9</v>
      </c>
      <c r="F665" t="s">
        <v>5086</v>
      </c>
      <c r="G665" s="1">
        <v>664</v>
      </c>
    </row>
    <row r="666" spans="1:7" ht="13.5">
      <c r="A666" t="str">
        <f>"885666"</f>
        <v>885666</v>
      </c>
      <c r="B666" s="1" t="s">
        <v>1357</v>
      </c>
      <c r="C666" t="s">
        <v>1358</v>
      </c>
      <c r="D666" t="s">
        <v>1359</v>
      </c>
      <c r="E666" t="s">
        <v>32</v>
      </c>
      <c r="F666" t="s">
        <v>5087</v>
      </c>
      <c r="G666" s="1">
        <v>665</v>
      </c>
    </row>
    <row r="667" spans="1:7" ht="13.5">
      <c r="A667" t="str">
        <f>"000805"</f>
        <v>000805</v>
      </c>
      <c r="B667" s="1" t="s">
        <v>639</v>
      </c>
      <c r="C667" t="s">
        <v>496</v>
      </c>
      <c r="D667" t="s">
        <v>1360</v>
      </c>
      <c r="E667" t="s">
        <v>32</v>
      </c>
      <c r="F667" t="s">
        <v>5088</v>
      </c>
      <c r="G667" s="1">
        <v>666</v>
      </c>
    </row>
    <row r="668" spans="1:7" ht="13.5">
      <c r="A668" t="str">
        <f>"000131"</f>
        <v>000131</v>
      </c>
      <c r="B668" s="1" t="s">
        <v>1361</v>
      </c>
      <c r="C668" t="s">
        <v>101</v>
      </c>
      <c r="D668" t="s">
        <v>1362</v>
      </c>
      <c r="E668" t="s">
        <v>9</v>
      </c>
      <c r="F668" t="s">
        <v>5089</v>
      </c>
      <c r="G668" s="1">
        <v>667</v>
      </c>
    </row>
    <row r="669" spans="1:7" ht="13.5">
      <c r="A669" t="str">
        <f>"007079"</f>
        <v>007079</v>
      </c>
      <c r="B669" s="1" t="s">
        <v>1363</v>
      </c>
      <c r="C669" t="s">
        <v>72</v>
      </c>
      <c r="D669" t="s">
        <v>1364</v>
      </c>
      <c r="E669" t="s">
        <v>9</v>
      </c>
      <c r="F669" t="s">
        <v>5090</v>
      </c>
      <c r="G669" s="1">
        <v>668</v>
      </c>
    </row>
    <row r="670" spans="1:7" ht="13.5">
      <c r="A670" t="str">
        <f>"002366"</f>
        <v>002366</v>
      </c>
      <c r="B670" s="1" t="s">
        <v>37</v>
      </c>
      <c r="C670" t="s">
        <v>38</v>
      </c>
      <c r="D670" t="s">
        <v>1365</v>
      </c>
      <c r="E670" t="s">
        <v>32</v>
      </c>
      <c r="F670" t="s">
        <v>5091</v>
      </c>
      <c r="G670" s="1">
        <v>669</v>
      </c>
    </row>
    <row r="671" spans="1:7" ht="13.5">
      <c r="A671" t="str">
        <f>"003229"</f>
        <v>003229</v>
      </c>
      <c r="B671" s="1" t="s">
        <v>279</v>
      </c>
      <c r="C671" t="s">
        <v>280</v>
      </c>
      <c r="D671" t="s">
        <v>1366</v>
      </c>
      <c r="E671" t="s">
        <v>9</v>
      </c>
      <c r="F671" t="s">
        <v>5092</v>
      </c>
      <c r="G671" s="1">
        <v>670</v>
      </c>
    </row>
    <row r="672" spans="1:7" ht="13.5">
      <c r="A672" t="str">
        <f>"005003"</f>
        <v>005003</v>
      </c>
      <c r="B672" s="1" t="s">
        <v>365</v>
      </c>
      <c r="C672" t="s">
        <v>151</v>
      </c>
      <c r="D672" t="s">
        <v>1367</v>
      </c>
      <c r="E672" t="s">
        <v>13</v>
      </c>
      <c r="F672" t="s">
        <v>5093</v>
      </c>
      <c r="G672" s="1">
        <v>671</v>
      </c>
    </row>
    <row r="673" spans="1:7" ht="13.5">
      <c r="A673" t="str">
        <f>"001656"</f>
        <v>001656</v>
      </c>
      <c r="B673" s="1" t="s">
        <v>6</v>
      </c>
      <c r="C673" t="s">
        <v>7</v>
      </c>
      <c r="D673" t="s">
        <v>1368</v>
      </c>
      <c r="E673" t="s">
        <v>9</v>
      </c>
      <c r="F673" t="s">
        <v>5094</v>
      </c>
      <c r="G673" s="1">
        <v>672</v>
      </c>
    </row>
    <row r="674" spans="1:7" ht="13.5">
      <c r="A674" t="str">
        <f>"000962"</f>
        <v>000962</v>
      </c>
      <c r="B674" s="1" t="s">
        <v>1369</v>
      </c>
      <c r="C674" t="s">
        <v>77</v>
      </c>
      <c r="D674" t="s">
        <v>1370</v>
      </c>
      <c r="E674" t="s">
        <v>32</v>
      </c>
      <c r="F674" t="s">
        <v>5095</v>
      </c>
      <c r="G674" s="1">
        <v>673</v>
      </c>
    </row>
    <row r="675" spans="1:7" ht="13.5">
      <c r="A675" t="str">
        <f>"002766"</f>
        <v>002766</v>
      </c>
      <c r="B675" s="1" t="s">
        <v>1371</v>
      </c>
      <c r="C675" t="s">
        <v>1372</v>
      </c>
      <c r="D675" t="s">
        <v>1373</v>
      </c>
      <c r="E675" t="s">
        <v>32</v>
      </c>
      <c r="F675" t="s">
        <v>5096</v>
      </c>
      <c r="G675" s="1">
        <v>674</v>
      </c>
    </row>
    <row r="676" spans="1:7" ht="13.5">
      <c r="A676" t="str">
        <f>"007088"</f>
        <v>007088</v>
      </c>
      <c r="B676" s="1" t="s">
        <v>1374</v>
      </c>
      <c r="C676" t="s">
        <v>651</v>
      </c>
      <c r="D676" t="s">
        <v>1375</v>
      </c>
      <c r="E676" t="s">
        <v>9</v>
      </c>
      <c r="F676" t="s">
        <v>5097</v>
      </c>
      <c r="G676" s="1">
        <v>675</v>
      </c>
    </row>
    <row r="677" spans="1:7" ht="13.5">
      <c r="A677" t="str">
        <f>"000026"</f>
        <v>000026</v>
      </c>
      <c r="B677" s="1" t="s">
        <v>286</v>
      </c>
      <c r="C677" t="s">
        <v>50</v>
      </c>
      <c r="D677" t="s">
        <v>1376</v>
      </c>
      <c r="E677" t="s">
        <v>13</v>
      </c>
      <c r="F677" t="s">
        <v>5098</v>
      </c>
      <c r="G677" s="1">
        <v>676</v>
      </c>
    </row>
    <row r="678" spans="1:7" ht="13.5">
      <c r="A678" t="str">
        <f>"002006"</f>
        <v>002006</v>
      </c>
      <c r="B678" s="1" t="s">
        <v>1377</v>
      </c>
      <c r="C678" t="s">
        <v>34</v>
      </c>
      <c r="D678" t="s">
        <v>1378</v>
      </c>
      <c r="E678" t="s">
        <v>9</v>
      </c>
      <c r="F678" t="s">
        <v>5099</v>
      </c>
      <c r="G678" s="1">
        <v>677</v>
      </c>
    </row>
    <row r="679" spans="1:7" ht="13.5">
      <c r="A679" t="str">
        <f>"006790"</f>
        <v>006790</v>
      </c>
      <c r="B679" s="1" t="s">
        <v>1379</v>
      </c>
      <c r="C679" t="s">
        <v>101</v>
      </c>
      <c r="D679" t="s">
        <v>1380</v>
      </c>
      <c r="E679" t="s">
        <v>9</v>
      </c>
      <c r="F679" t="s">
        <v>5100</v>
      </c>
      <c r="G679" s="1">
        <v>678</v>
      </c>
    </row>
    <row r="680" spans="1:7" ht="13.5">
      <c r="A680" t="str">
        <f>"009981"</f>
        <v>009981</v>
      </c>
      <c r="B680" s="1" t="s">
        <v>1381</v>
      </c>
      <c r="C680" t="s">
        <v>293</v>
      </c>
      <c r="D680" t="s">
        <v>1382</v>
      </c>
      <c r="E680" t="s">
        <v>9</v>
      </c>
      <c r="F680" t="s">
        <v>5101</v>
      </c>
      <c r="G680" s="1">
        <v>679</v>
      </c>
    </row>
    <row r="681" spans="1:7" ht="13.5">
      <c r="A681" t="str">
        <f>"000729"</f>
        <v>000729</v>
      </c>
      <c r="B681" s="1" t="s">
        <v>1062</v>
      </c>
      <c r="C681" t="s">
        <v>11</v>
      </c>
      <c r="D681" t="s">
        <v>1383</v>
      </c>
      <c r="E681" t="s">
        <v>32</v>
      </c>
      <c r="F681" t="s">
        <v>5102</v>
      </c>
      <c r="G681" s="1">
        <v>680</v>
      </c>
    </row>
    <row r="682" spans="1:7" ht="13.5">
      <c r="A682" t="str">
        <f>"001131"</f>
        <v>001131</v>
      </c>
      <c r="B682" s="1" t="s">
        <v>190</v>
      </c>
      <c r="C682" t="s">
        <v>50</v>
      </c>
      <c r="D682" t="s">
        <v>1384</v>
      </c>
      <c r="E682" t="s">
        <v>32</v>
      </c>
      <c r="F682" t="s">
        <v>5103</v>
      </c>
      <c r="G682" s="1">
        <v>681</v>
      </c>
    </row>
    <row r="683" spans="1:7" ht="13.5">
      <c r="A683" t="str">
        <f>"001973"</f>
        <v>001973</v>
      </c>
      <c r="B683" s="1" t="s">
        <v>1385</v>
      </c>
      <c r="C683" t="s">
        <v>107</v>
      </c>
      <c r="D683" t="s">
        <v>1386</v>
      </c>
      <c r="E683" t="s">
        <v>32</v>
      </c>
      <c r="F683" t="s">
        <v>5104</v>
      </c>
      <c r="G683" s="1">
        <v>682</v>
      </c>
    </row>
    <row r="684" spans="1:7" ht="13.5">
      <c r="A684" t="str">
        <f>"005569"</f>
        <v>005569</v>
      </c>
      <c r="B684" s="1" t="s">
        <v>1387</v>
      </c>
      <c r="C684" t="s">
        <v>248</v>
      </c>
      <c r="D684" t="s">
        <v>1388</v>
      </c>
      <c r="E684" t="s">
        <v>9</v>
      </c>
      <c r="F684" t="s">
        <v>5105</v>
      </c>
      <c r="G684" s="1">
        <v>683</v>
      </c>
    </row>
    <row r="685" spans="1:7" ht="13.5">
      <c r="A685" t="str">
        <f>"005550"</f>
        <v>005550</v>
      </c>
      <c r="B685" s="1" t="s">
        <v>1389</v>
      </c>
      <c r="C685" t="s">
        <v>651</v>
      </c>
      <c r="D685" t="s">
        <v>1390</v>
      </c>
      <c r="E685" t="s">
        <v>9</v>
      </c>
      <c r="F685" t="s">
        <v>5106</v>
      </c>
      <c r="G685" s="1">
        <v>684</v>
      </c>
    </row>
    <row r="686" spans="1:7" ht="13.5">
      <c r="A686" t="str">
        <f>"003082"</f>
        <v>003082</v>
      </c>
      <c r="B686" s="1" t="s">
        <v>1391</v>
      </c>
      <c r="C686" t="s">
        <v>1392</v>
      </c>
      <c r="D686" t="s">
        <v>1393</v>
      </c>
      <c r="E686" t="s">
        <v>9</v>
      </c>
      <c r="F686" t="s">
        <v>5107</v>
      </c>
      <c r="G686" s="1">
        <v>685</v>
      </c>
    </row>
    <row r="687" spans="1:7" ht="13.5">
      <c r="A687" t="str">
        <f>"006173"</f>
        <v>006173</v>
      </c>
      <c r="B687" s="1" t="s">
        <v>1394</v>
      </c>
      <c r="C687" t="s">
        <v>101</v>
      </c>
      <c r="D687" t="s">
        <v>1395</v>
      </c>
      <c r="E687" t="s">
        <v>9</v>
      </c>
      <c r="F687" t="s">
        <v>5108</v>
      </c>
      <c r="G687" s="1">
        <v>686</v>
      </c>
    </row>
    <row r="688" spans="1:7" ht="13.5">
      <c r="A688" t="str">
        <f>"002356"</f>
        <v>002356</v>
      </c>
      <c r="B688" s="1" t="s">
        <v>1396</v>
      </c>
      <c r="C688" t="s">
        <v>1397</v>
      </c>
      <c r="D688" t="s">
        <v>1398</v>
      </c>
      <c r="E688" t="s">
        <v>32</v>
      </c>
      <c r="F688" t="s">
        <v>5109</v>
      </c>
      <c r="G688" s="1">
        <v>687</v>
      </c>
    </row>
    <row r="689" spans="1:7" ht="13.5">
      <c r="A689" t="str">
        <f>"000877"</f>
        <v>000877</v>
      </c>
      <c r="B689" s="1" t="s">
        <v>1399</v>
      </c>
      <c r="C689" t="s">
        <v>1400</v>
      </c>
      <c r="D689" t="s">
        <v>1401</v>
      </c>
      <c r="E689" t="s">
        <v>9</v>
      </c>
      <c r="F689" t="s">
        <v>5110</v>
      </c>
      <c r="G689" s="1">
        <v>688</v>
      </c>
    </row>
    <row r="690" spans="1:7" ht="13.5">
      <c r="A690" t="str">
        <f>"000599"</f>
        <v>000599</v>
      </c>
      <c r="B690" s="1" t="s">
        <v>81</v>
      </c>
      <c r="C690" t="s">
        <v>82</v>
      </c>
      <c r="D690" t="s">
        <v>1402</v>
      </c>
      <c r="E690" t="s">
        <v>13</v>
      </c>
      <c r="F690" t="s">
        <v>5111</v>
      </c>
      <c r="G690" s="1">
        <v>689</v>
      </c>
    </row>
    <row r="691" spans="1:7" ht="13.5">
      <c r="A691" t="str">
        <f>"000866"</f>
        <v>000866</v>
      </c>
      <c r="B691" s="1" t="s">
        <v>1403</v>
      </c>
      <c r="C691" t="s">
        <v>95</v>
      </c>
      <c r="D691" t="s">
        <v>1404</v>
      </c>
      <c r="E691" t="s">
        <v>9</v>
      </c>
      <c r="F691" t="s">
        <v>5112</v>
      </c>
      <c r="G691" s="1">
        <v>690</v>
      </c>
    </row>
    <row r="692" spans="1:7" ht="13.5">
      <c r="A692" t="str">
        <f>"001029"</f>
        <v>001029</v>
      </c>
      <c r="B692" s="1" t="s">
        <v>1405</v>
      </c>
      <c r="C692" t="s">
        <v>1406</v>
      </c>
      <c r="D692" t="s">
        <v>1407</v>
      </c>
      <c r="E692" t="s">
        <v>9</v>
      </c>
      <c r="F692" t="s">
        <v>5113</v>
      </c>
      <c r="G692" s="1">
        <v>691</v>
      </c>
    </row>
    <row r="693" spans="1:7" ht="13.5">
      <c r="A693" t="str">
        <f>"000933"</f>
        <v>000933</v>
      </c>
      <c r="B693" s="1" t="s">
        <v>1408</v>
      </c>
      <c r="C693" t="s">
        <v>1409</v>
      </c>
      <c r="D693" t="s">
        <v>1410</v>
      </c>
      <c r="E693" t="s">
        <v>197</v>
      </c>
      <c r="F693" t="s">
        <v>5114</v>
      </c>
      <c r="G693" s="1">
        <v>692</v>
      </c>
    </row>
    <row r="694" spans="1:7" ht="13.5">
      <c r="A694" t="str">
        <f>"005311"</f>
        <v>005311</v>
      </c>
      <c r="B694" s="1" t="s">
        <v>1411</v>
      </c>
      <c r="C694" t="s">
        <v>82</v>
      </c>
      <c r="D694" t="s">
        <v>1412</v>
      </c>
      <c r="E694" t="s">
        <v>32</v>
      </c>
      <c r="F694" t="s">
        <v>5115</v>
      </c>
      <c r="G694" s="1">
        <v>693</v>
      </c>
    </row>
    <row r="695" spans="1:7" ht="13.5">
      <c r="A695" t="str">
        <f>"003818"</f>
        <v>003818</v>
      </c>
      <c r="B695" s="1" t="s">
        <v>1413</v>
      </c>
      <c r="C695" t="s">
        <v>925</v>
      </c>
      <c r="D695" t="s">
        <v>1414</v>
      </c>
      <c r="E695" t="s">
        <v>197</v>
      </c>
      <c r="F695" t="s">
        <v>5116</v>
      </c>
      <c r="G695" s="1">
        <v>694</v>
      </c>
    </row>
    <row r="696" spans="1:7" ht="13.5">
      <c r="A696" t="str">
        <f>"001892"</f>
        <v>001892</v>
      </c>
      <c r="B696" s="1" t="s">
        <v>1415</v>
      </c>
      <c r="C696" t="s">
        <v>72</v>
      </c>
      <c r="D696" t="s">
        <v>1416</v>
      </c>
      <c r="E696" t="s">
        <v>9</v>
      </c>
      <c r="F696" t="s">
        <v>5117</v>
      </c>
      <c r="G696" s="1">
        <v>695</v>
      </c>
    </row>
    <row r="697" spans="1:7" ht="13.5">
      <c r="A697" t="str">
        <f>"003822"</f>
        <v>003822</v>
      </c>
      <c r="B697" s="1" t="s">
        <v>1417</v>
      </c>
      <c r="C697" t="s">
        <v>77</v>
      </c>
      <c r="D697" t="s">
        <v>1418</v>
      </c>
      <c r="E697" t="s">
        <v>9</v>
      </c>
      <c r="F697" t="s">
        <v>5118</v>
      </c>
      <c r="G697" s="1">
        <v>696</v>
      </c>
    </row>
    <row r="698" spans="1:7" ht="13.5">
      <c r="A698" t="str">
        <f>"000512"</f>
        <v>000512</v>
      </c>
      <c r="B698" s="1" t="s">
        <v>367</v>
      </c>
      <c r="C698" t="s">
        <v>72</v>
      </c>
      <c r="D698" t="s">
        <v>1419</v>
      </c>
      <c r="E698" t="s">
        <v>9</v>
      </c>
      <c r="F698" t="s">
        <v>5119</v>
      </c>
      <c r="G698" s="1">
        <v>697</v>
      </c>
    </row>
    <row r="699" spans="1:7" ht="13.5">
      <c r="A699" t="str">
        <f>"000802"</f>
        <v>000802</v>
      </c>
      <c r="B699" s="1" t="s">
        <v>71</v>
      </c>
      <c r="C699" t="s">
        <v>72</v>
      </c>
      <c r="D699" t="s">
        <v>1420</v>
      </c>
      <c r="E699" t="s">
        <v>241</v>
      </c>
      <c r="F699" t="s">
        <v>5120</v>
      </c>
      <c r="G699" s="1">
        <v>698</v>
      </c>
    </row>
    <row r="700" spans="1:7" ht="13.5">
      <c r="A700" t="str">
        <f>"005597"</f>
        <v>005597</v>
      </c>
      <c r="B700" s="1" t="s">
        <v>1421</v>
      </c>
      <c r="C700" t="s">
        <v>101</v>
      </c>
      <c r="D700" t="s">
        <v>1422</v>
      </c>
      <c r="E700" t="s">
        <v>13</v>
      </c>
      <c r="F700" t="s">
        <v>5121</v>
      </c>
      <c r="G700" s="1">
        <v>699</v>
      </c>
    </row>
    <row r="701" spans="1:7" ht="13.5">
      <c r="A701" t="str">
        <f>"002298"</f>
        <v>002298</v>
      </c>
      <c r="B701" s="1" t="s">
        <v>122</v>
      </c>
      <c r="C701" t="s">
        <v>123</v>
      </c>
      <c r="D701" t="s">
        <v>1423</v>
      </c>
      <c r="E701" t="s">
        <v>90</v>
      </c>
      <c r="F701" t="s">
        <v>5122</v>
      </c>
      <c r="G701" s="1">
        <v>700</v>
      </c>
    </row>
    <row r="702" spans="1:7" ht="13.5">
      <c r="A702" t="str">
        <f>"008177"</f>
        <v>008177</v>
      </c>
      <c r="B702" s="1" t="s">
        <v>1424</v>
      </c>
      <c r="C702" t="s">
        <v>1425</v>
      </c>
      <c r="D702" t="s">
        <v>1426</v>
      </c>
      <c r="E702" t="s">
        <v>9</v>
      </c>
      <c r="F702" t="s">
        <v>5123</v>
      </c>
      <c r="G702" s="1">
        <v>701</v>
      </c>
    </row>
    <row r="703" spans="1:7" ht="13.5">
      <c r="A703" t="str">
        <f>"006007"</f>
        <v>006007</v>
      </c>
      <c r="B703" s="1" t="s">
        <v>1132</v>
      </c>
      <c r="C703" t="s">
        <v>72</v>
      </c>
      <c r="D703" t="s">
        <v>1427</v>
      </c>
      <c r="E703" t="s">
        <v>9</v>
      </c>
      <c r="F703" t="s">
        <v>5124</v>
      </c>
      <c r="G703" s="1">
        <v>702</v>
      </c>
    </row>
    <row r="704" spans="1:7" ht="13.5">
      <c r="A704" t="str">
        <f>"010002"</f>
        <v>010002</v>
      </c>
      <c r="B704" s="1" t="s">
        <v>1428</v>
      </c>
      <c r="C704" t="s">
        <v>201</v>
      </c>
      <c r="D704" t="s">
        <v>1429</v>
      </c>
      <c r="E704" t="s">
        <v>9</v>
      </c>
      <c r="F704" t="s">
        <v>5125</v>
      </c>
      <c r="G704" s="1">
        <v>703</v>
      </c>
    </row>
    <row r="705" spans="1:7" ht="13.5">
      <c r="A705" t="str">
        <f>"001808"</f>
        <v>001808</v>
      </c>
      <c r="B705" s="1" t="s">
        <v>774</v>
      </c>
      <c r="C705" t="s">
        <v>129</v>
      </c>
      <c r="D705" t="s">
        <v>1430</v>
      </c>
      <c r="E705" t="s">
        <v>197</v>
      </c>
      <c r="F705" t="s">
        <v>5126</v>
      </c>
      <c r="G705" s="1">
        <v>704</v>
      </c>
    </row>
    <row r="706" spans="1:7" ht="13.5">
      <c r="A706" t="str">
        <f>"000611"</f>
        <v>000611</v>
      </c>
      <c r="B706" s="1" t="s">
        <v>1431</v>
      </c>
      <c r="C706" t="s">
        <v>57</v>
      </c>
      <c r="D706" t="s">
        <v>1432</v>
      </c>
      <c r="E706" t="s">
        <v>142</v>
      </c>
      <c r="F706" t="s">
        <v>5127</v>
      </c>
      <c r="G706" s="1">
        <v>705</v>
      </c>
    </row>
    <row r="707" spans="1:7" ht="13.5">
      <c r="A707" t="str">
        <f>"001729"</f>
        <v>001729</v>
      </c>
      <c r="B707" s="1" t="s">
        <v>646</v>
      </c>
      <c r="C707" t="s">
        <v>637</v>
      </c>
      <c r="D707" t="s">
        <v>1433</v>
      </c>
      <c r="E707" t="s">
        <v>9</v>
      </c>
      <c r="F707" t="s">
        <v>5128</v>
      </c>
      <c r="G707" s="1">
        <v>706</v>
      </c>
    </row>
    <row r="708" spans="1:7" ht="13.5">
      <c r="A708" t="str">
        <f>"006281"</f>
        <v>006281</v>
      </c>
      <c r="B708" s="1" t="s">
        <v>1434</v>
      </c>
      <c r="C708" t="s">
        <v>101</v>
      </c>
      <c r="D708" t="s">
        <v>1435</v>
      </c>
      <c r="E708" t="s">
        <v>13</v>
      </c>
      <c r="F708" t="s">
        <v>5129</v>
      </c>
      <c r="G708" s="1">
        <v>707</v>
      </c>
    </row>
    <row r="709" spans="1:7" ht="13.5">
      <c r="A709" t="str">
        <f>"006058"</f>
        <v>006058</v>
      </c>
      <c r="B709" s="1" t="s">
        <v>1436</v>
      </c>
      <c r="C709" t="s">
        <v>101</v>
      </c>
      <c r="D709" t="s">
        <v>1437</v>
      </c>
      <c r="E709" t="s">
        <v>9</v>
      </c>
      <c r="F709" t="s">
        <v>5130</v>
      </c>
      <c r="G709" s="1">
        <v>708</v>
      </c>
    </row>
    <row r="710" spans="1:7" ht="13.5">
      <c r="A710" t="str">
        <f>"007882"</f>
        <v>007882</v>
      </c>
      <c r="B710" s="1" t="s">
        <v>1438</v>
      </c>
      <c r="C710" t="s">
        <v>129</v>
      </c>
      <c r="D710" t="s">
        <v>1439</v>
      </c>
      <c r="E710" t="s">
        <v>32</v>
      </c>
      <c r="F710" t="s">
        <v>5131</v>
      </c>
      <c r="G710" s="1">
        <v>709</v>
      </c>
    </row>
    <row r="711" spans="1:7" ht="13.5">
      <c r="A711" t="str">
        <f>"005670"</f>
        <v>005670</v>
      </c>
      <c r="B711" s="1" t="s">
        <v>1440</v>
      </c>
      <c r="C711" t="s">
        <v>41</v>
      </c>
      <c r="D711" t="s">
        <v>1441</v>
      </c>
      <c r="E711" t="s">
        <v>241</v>
      </c>
      <c r="F711" t="s">
        <v>5132</v>
      </c>
      <c r="G711" s="1">
        <v>710</v>
      </c>
    </row>
    <row r="712" spans="1:7" ht="13.5">
      <c r="A712" t="str">
        <f>"001388"</f>
        <v>001388</v>
      </c>
      <c r="B712" s="1" t="s">
        <v>556</v>
      </c>
      <c r="C712" t="s">
        <v>557</v>
      </c>
      <c r="D712" t="s">
        <v>1442</v>
      </c>
      <c r="E712" t="s">
        <v>9</v>
      </c>
      <c r="F712" t="s">
        <v>5133</v>
      </c>
      <c r="G712" s="1">
        <v>711</v>
      </c>
    </row>
    <row r="713" spans="1:7" ht="13.5">
      <c r="A713" t="str">
        <f>"001080"</f>
        <v>001080</v>
      </c>
      <c r="B713" s="1" t="s">
        <v>1443</v>
      </c>
      <c r="C713" t="s">
        <v>1116</v>
      </c>
      <c r="D713" t="s">
        <v>1444</v>
      </c>
      <c r="E713" t="s">
        <v>9</v>
      </c>
      <c r="F713" t="s">
        <v>5134</v>
      </c>
      <c r="G713" s="1">
        <v>712</v>
      </c>
    </row>
    <row r="714" spans="1:7" ht="13.5">
      <c r="A714" t="str">
        <f>"083398"</f>
        <v>083398</v>
      </c>
      <c r="B714" s="1" t="s">
        <v>1445</v>
      </c>
      <c r="C714" t="s">
        <v>739</v>
      </c>
      <c r="D714" t="s">
        <v>1446</v>
      </c>
      <c r="E714" t="s">
        <v>9</v>
      </c>
      <c r="F714" t="s">
        <v>5135</v>
      </c>
      <c r="G714" s="1">
        <v>713</v>
      </c>
    </row>
    <row r="715" spans="1:7" ht="13.5">
      <c r="A715" t="str">
        <f>"000004"</f>
        <v>000004</v>
      </c>
      <c r="B715" s="1" t="s">
        <v>1233</v>
      </c>
      <c r="C715" t="s">
        <v>711</v>
      </c>
      <c r="D715" t="s">
        <v>1447</v>
      </c>
      <c r="E715" t="s">
        <v>9</v>
      </c>
      <c r="F715" t="s">
        <v>5136</v>
      </c>
      <c r="G715" s="1">
        <v>714</v>
      </c>
    </row>
    <row r="716" spans="1:7" ht="13.5">
      <c r="A716" t="str">
        <f>"001838"</f>
        <v>001838</v>
      </c>
      <c r="B716" s="1" t="s">
        <v>991</v>
      </c>
      <c r="C716" t="s">
        <v>27</v>
      </c>
      <c r="D716" t="s">
        <v>1448</v>
      </c>
      <c r="E716" t="s">
        <v>13</v>
      </c>
      <c r="F716" t="s">
        <v>5137</v>
      </c>
      <c r="G716" s="1">
        <v>715</v>
      </c>
    </row>
    <row r="717" spans="1:7" ht="13.5">
      <c r="A717" t="str">
        <f>"001988"</f>
        <v>001988</v>
      </c>
      <c r="B717" s="1" t="s">
        <v>1449</v>
      </c>
      <c r="C717" t="s">
        <v>1450</v>
      </c>
      <c r="D717" t="s">
        <v>1451</v>
      </c>
      <c r="E717" t="s">
        <v>32</v>
      </c>
      <c r="F717" t="s">
        <v>5138</v>
      </c>
      <c r="G717" s="1">
        <v>716</v>
      </c>
    </row>
    <row r="718" spans="1:7" ht="13.5">
      <c r="A718" t="str">
        <f>"003118"</f>
        <v>003118</v>
      </c>
      <c r="B718" s="1" t="s">
        <v>718</v>
      </c>
      <c r="C718" t="s">
        <v>11</v>
      </c>
      <c r="D718" t="s">
        <v>1452</v>
      </c>
      <c r="E718" t="s">
        <v>9</v>
      </c>
      <c r="F718" t="s">
        <v>5139</v>
      </c>
      <c r="G718" s="1">
        <v>717</v>
      </c>
    </row>
    <row r="719" spans="1:7" ht="13.5">
      <c r="A719" t="str">
        <f>"006616"</f>
        <v>006616</v>
      </c>
      <c r="B719" s="1" t="s">
        <v>914</v>
      </c>
      <c r="C719" t="s">
        <v>251</v>
      </c>
      <c r="D719" t="s">
        <v>1453</v>
      </c>
      <c r="E719" t="s">
        <v>32</v>
      </c>
      <c r="F719" t="s">
        <v>5140</v>
      </c>
      <c r="G719" s="1">
        <v>718</v>
      </c>
    </row>
    <row r="720" spans="1:7" ht="13.5">
      <c r="A720" t="str">
        <f>"000264"</f>
        <v>000264</v>
      </c>
      <c r="B720" s="1" t="s">
        <v>1454</v>
      </c>
      <c r="C720" t="s">
        <v>140</v>
      </c>
      <c r="D720" t="s">
        <v>1455</v>
      </c>
      <c r="E720" t="s">
        <v>9</v>
      </c>
      <c r="F720" t="s">
        <v>5141</v>
      </c>
      <c r="G720" s="1">
        <v>719</v>
      </c>
    </row>
    <row r="721" spans="1:7" ht="13.5">
      <c r="A721" t="str">
        <f>"002967"</f>
        <v>002967</v>
      </c>
      <c r="B721" s="1" t="s">
        <v>1456</v>
      </c>
      <c r="C721" t="s">
        <v>154</v>
      </c>
      <c r="D721" t="s">
        <v>1457</v>
      </c>
      <c r="E721" t="s">
        <v>9</v>
      </c>
      <c r="F721" t="s">
        <v>5142</v>
      </c>
      <c r="G721" s="1">
        <v>720</v>
      </c>
    </row>
    <row r="722" spans="1:7" ht="13.5">
      <c r="A722" t="str">
        <f>"008007"</f>
        <v>008007</v>
      </c>
      <c r="B722" s="1" t="s">
        <v>1458</v>
      </c>
      <c r="C722" t="s">
        <v>140</v>
      </c>
      <c r="D722" t="s">
        <v>1459</v>
      </c>
      <c r="E722" t="s">
        <v>9</v>
      </c>
      <c r="F722" t="s">
        <v>5143</v>
      </c>
      <c r="G722" s="1">
        <v>721</v>
      </c>
    </row>
    <row r="723" spans="1:7" ht="13.5">
      <c r="A723" t="str">
        <f>"006616"</f>
        <v>006616</v>
      </c>
      <c r="B723" s="1" t="s">
        <v>914</v>
      </c>
      <c r="C723" t="s">
        <v>251</v>
      </c>
      <c r="D723" t="s">
        <v>1460</v>
      </c>
      <c r="E723" t="s">
        <v>90</v>
      </c>
      <c r="F723" t="s">
        <v>5144</v>
      </c>
      <c r="G723" s="1">
        <v>722</v>
      </c>
    </row>
    <row r="724" spans="1:7" ht="13.5">
      <c r="A724" t="str">
        <f>"001939"</f>
        <v>001939</v>
      </c>
      <c r="B724" s="1" t="s">
        <v>1461</v>
      </c>
      <c r="C724" t="s">
        <v>1124</v>
      </c>
      <c r="D724" t="s">
        <v>1462</v>
      </c>
      <c r="E724" t="s">
        <v>278</v>
      </c>
      <c r="F724" t="s">
        <v>5145</v>
      </c>
      <c r="G724" s="1">
        <v>723</v>
      </c>
    </row>
    <row r="725" spans="1:7" ht="13.5">
      <c r="A725" t="str">
        <f>"006558"</f>
        <v>006558</v>
      </c>
      <c r="B725" s="1" t="s">
        <v>1463</v>
      </c>
      <c r="C725" t="s">
        <v>82</v>
      </c>
      <c r="D725" t="s">
        <v>1464</v>
      </c>
      <c r="E725" t="s">
        <v>9</v>
      </c>
      <c r="F725" t="s">
        <v>5146</v>
      </c>
      <c r="G725" s="1">
        <v>724</v>
      </c>
    </row>
    <row r="726" spans="1:7" ht="13.5">
      <c r="A726" t="str">
        <f>"500277"</f>
        <v>500277</v>
      </c>
      <c r="B726" s="1" t="s">
        <v>1465</v>
      </c>
      <c r="C726" t="s">
        <v>1466</v>
      </c>
      <c r="D726" t="s">
        <v>1467</v>
      </c>
      <c r="E726" t="s">
        <v>9</v>
      </c>
      <c r="F726" t="s">
        <v>5147</v>
      </c>
      <c r="G726" s="1">
        <v>725</v>
      </c>
    </row>
    <row r="727" spans="1:7" ht="13.5">
      <c r="A727" t="str">
        <f>"877887"</f>
        <v>877887</v>
      </c>
      <c r="B727" s="1" t="s">
        <v>1468</v>
      </c>
      <c r="C727" t="s">
        <v>490</v>
      </c>
      <c r="D727" t="s">
        <v>1469</v>
      </c>
      <c r="E727" t="s">
        <v>197</v>
      </c>
      <c r="F727" t="s">
        <v>5148</v>
      </c>
      <c r="G727" s="1">
        <v>726</v>
      </c>
    </row>
    <row r="728" spans="1:7" ht="13.5">
      <c r="A728" t="str">
        <f>"007660"</f>
        <v>007660</v>
      </c>
      <c r="B728" s="1" t="s">
        <v>532</v>
      </c>
      <c r="C728" t="s">
        <v>533</v>
      </c>
      <c r="D728" t="s">
        <v>1470</v>
      </c>
      <c r="E728" t="s">
        <v>90</v>
      </c>
      <c r="F728" t="s">
        <v>5149</v>
      </c>
      <c r="G728" s="1">
        <v>727</v>
      </c>
    </row>
    <row r="729" spans="1:7" ht="13.5">
      <c r="A729" t="str">
        <f>"000657"</f>
        <v>000657</v>
      </c>
      <c r="B729" s="1" t="s">
        <v>1471</v>
      </c>
      <c r="C729" t="s">
        <v>1472</v>
      </c>
      <c r="D729" t="s">
        <v>1473</v>
      </c>
      <c r="E729" t="s">
        <v>32</v>
      </c>
      <c r="F729" t="s">
        <v>5150</v>
      </c>
      <c r="G729" s="1">
        <v>728</v>
      </c>
    </row>
    <row r="730" spans="1:7" ht="13.5">
      <c r="A730" t="str">
        <f>"002118"</f>
        <v>002118</v>
      </c>
      <c r="B730" s="1" t="s">
        <v>1213</v>
      </c>
      <c r="C730" t="s">
        <v>50</v>
      </c>
      <c r="D730" t="s">
        <v>1474</v>
      </c>
      <c r="E730" t="s">
        <v>13</v>
      </c>
      <c r="F730" t="s">
        <v>5151</v>
      </c>
      <c r="G730" s="1">
        <v>729</v>
      </c>
    </row>
    <row r="731" spans="1:7" ht="13.5">
      <c r="A731" t="str">
        <f>"000716"</f>
        <v>000716</v>
      </c>
      <c r="B731" s="1" t="s">
        <v>1475</v>
      </c>
      <c r="C731" t="s">
        <v>11</v>
      </c>
      <c r="D731" t="s">
        <v>1476</v>
      </c>
      <c r="E731" t="s">
        <v>32</v>
      </c>
      <c r="F731" t="s">
        <v>5152</v>
      </c>
      <c r="G731" s="1">
        <v>730</v>
      </c>
    </row>
    <row r="732" spans="1:7" ht="13.5">
      <c r="A732" t="str">
        <f>"003812"</f>
        <v>003812</v>
      </c>
      <c r="B732" s="1" t="s">
        <v>1477</v>
      </c>
      <c r="C732" t="s">
        <v>107</v>
      </c>
      <c r="D732" t="s">
        <v>1478</v>
      </c>
      <c r="E732" t="s">
        <v>607</v>
      </c>
      <c r="F732" t="s">
        <v>5153</v>
      </c>
      <c r="G732" s="1">
        <v>731</v>
      </c>
    </row>
    <row r="733" spans="1:7" ht="13.5">
      <c r="A733" t="str">
        <f>"009822"</f>
        <v>009822</v>
      </c>
      <c r="B733" s="1" t="s">
        <v>1479</v>
      </c>
      <c r="C733" t="s">
        <v>151</v>
      </c>
      <c r="D733" t="s">
        <v>1480</v>
      </c>
      <c r="E733" t="s">
        <v>9</v>
      </c>
      <c r="F733" t="s">
        <v>5154</v>
      </c>
      <c r="G733" s="1">
        <v>732</v>
      </c>
    </row>
    <row r="734" spans="1:7" ht="13.5">
      <c r="A734" t="str">
        <f>"500277"</f>
        <v>500277</v>
      </c>
      <c r="B734" s="1" t="s">
        <v>1465</v>
      </c>
      <c r="C734" t="s">
        <v>1466</v>
      </c>
      <c r="D734" t="s">
        <v>1481</v>
      </c>
      <c r="E734" t="s">
        <v>32</v>
      </c>
      <c r="F734" t="s">
        <v>5155</v>
      </c>
      <c r="G734" s="1">
        <v>733</v>
      </c>
    </row>
    <row r="735" spans="1:7" ht="13.5">
      <c r="A735" t="str">
        <f>"003026"</f>
        <v>003026</v>
      </c>
      <c r="B735" s="1" t="s">
        <v>1482</v>
      </c>
      <c r="C735" t="s">
        <v>193</v>
      </c>
      <c r="D735" t="s">
        <v>1483</v>
      </c>
      <c r="E735" t="s">
        <v>9</v>
      </c>
      <c r="F735" t="s">
        <v>5156</v>
      </c>
      <c r="G735" s="1">
        <v>734</v>
      </c>
    </row>
    <row r="736" spans="1:7" ht="13.5">
      <c r="A736" t="str">
        <f>"808888"</f>
        <v>808888</v>
      </c>
      <c r="B736" s="1" t="s">
        <v>232</v>
      </c>
      <c r="C736" t="s">
        <v>233</v>
      </c>
      <c r="D736" t="s">
        <v>1484</v>
      </c>
      <c r="E736" t="s">
        <v>32</v>
      </c>
      <c r="F736" t="s">
        <v>5157</v>
      </c>
      <c r="G736" s="1">
        <v>735</v>
      </c>
    </row>
    <row r="737" spans="1:7" ht="13.5">
      <c r="A737" t="str">
        <f>"004567"</f>
        <v>004567</v>
      </c>
      <c r="B737" s="1" t="s">
        <v>1485</v>
      </c>
      <c r="C737" t="s">
        <v>135</v>
      </c>
      <c r="D737" t="s">
        <v>1486</v>
      </c>
      <c r="E737" t="s">
        <v>32</v>
      </c>
      <c r="F737" t="s">
        <v>5158</v>
      </c>
      <c r="G737" s="1">
        <v>736</v>
      </c>
    </row>
    <row r="738" spans="1:7" ht="13.5">
      <c r="A738" t="str">
        <f>"999107"</f>
        <v>999107</v>
      </c>
      <c r="B738" s="1" t="s">
        <v>1023</v>
      </c>
      <c r="C738" t="s">
        <v>1024</v>
      </c>
      <c r="D738" t="s">
        <v>1487</v>
      </c>
      <c r="E738" t="s">
        <v>197</v>
      </c>
      <c r="F738" t="s">
        <v>5159</v>
      </c>
      <c r="G738" s="1">
        <v>737</v>
      </c>
    </row>
    <row r="739" spans="1:7" ht="13.5">
      <c r="A739" t="str">
        <f>"010666"</f>
        <v>010666</v>
      </c>
      <c r="B739" s="1" t="s">
        <v>1488</v>
      </c>
      <c r="C739" t="s">
        <v>634</v>
      </c>
      <c r="D739" t="s">
        <v>1489</v>
      </c>
      <c r="E739" t="s">
        <v>52</v>
      </c>
      <c r="F739" t="s">
        <v>5160</v>
      </c>
      <c r="G739" s="1">
        <v>738</v>
      </c>
    </row>
    <row r="740" spans="1:7" ht="13.5">
      <c r="A740" t="str">
        <f>"000026"</f>
        <v>000026</v>
      </c>
      <c r="B740" s="1" t="s">
        <v>286</v>
      </c>
      <c r="C740" t="s">
        <v>50</v>
      </c>
      <c r="D740" t="s">
        <v>1490</v>
      </c>
      <c r="E740" t="s">
        <v>9</v>
      </c>
      <c r="F740" t="s">
        <v>5161</v>
      </c>
      <c r="G740" s="1">
        <v>739</v>
      </c>
    </row>
    <row r="741" spans="1:7" ht="13.5">
      <c r="A741" t="str">
        <f>"181556"</f>
        <v>181556</v>
      </c>
      <c r="B741" s="1" t="s">
        <v>1491</v>
      </c>
      <c r="C741" t="s">
        <v>302</v>
      </c>
      <c r="D741" t="s">
        <v>1492</v>
      </c>
      <c r="E741" t="s">
        <v>13</v>
      </c>
      <c r="F741" t="s">
        <v>5162</v>
      </c>
      <c r="G741" s="1">
        <v>740</v>
      </c>
    </row>
    <row r="742" spans="1:7" ht="13.5">
      <c r="A742" t="str">
        <f>"005199"</f>
        <v>005199</v>
      </c>
      <c r="B742" s="1" t="s">
        <v>1493</v>
      </c>
      <c r="C742" t="s">
        <v>533</v>
      </c>
      <c r="D742" t="s">
        <v>1494</v>
      </c>
      <c r="E742" t="s">
        <v>32</v>
      </c>
      <c r="F742" t="s">
        <v>5163</v>
      </c>
      <c r="G742" s="1">
        <v>741</v>
      </c>
    </row>
    <row r="743" spans="1:7" ht="13.5">
      <c r="A743" t="str">
        <f>"007007"</f>
        <v>007007</v>
      </c>
      <c r="B743" s="1" t="s">
        <v>1495</v>
      </c>
      <c r="C743" t="s">
        <v>68</v>
      </c>
      <c r="D743" t="s">
        <v>1496</v>
      </c>
      <c r="E743" t="s">
        <v>32</v>
      </c>
      <c r="F743" t="s">
        <v>5164</v>
      </c>
      <c r="G743" s="1">
        <v>742</v>
      </c>
    </row>
    <row r="744" spans="1:7" ht="13.5">
      <c r="A744" t="str">
        <f>"007017"</f>
        <v>007017</v>
      </c>
      <c r="B744" s="1" t="s">
        <v>1001</v>
      </c>
      <c r="C744" t="s">
        <v>135</v>
      </c>
      <c r="D744" t="s">
        <v>1497</v>
      </c>
      <c r="E744" t="s">
        <v>13</v>
      </c>
      <c r="F744" t="s">
        <v>5165</v>
      </c>
      <c r="G744" s="1">
        <v>743</v>
      </c>
    </row>
    <row r="745" spans="1:7" ht="13.5">
      <c r="A745" t="str">
        <f>"000078"</f>
        <v>000078</v>
      </c>
      <c r="B745" s="1" t="s">
        <v>428</v>
      </c>
      <c r="C745" t="s">
        <v>95</v>
      </c>
      <c r="D745" t="s">
        <v>1498</v>
      </c>
      <c r="E745" t="s">
        <v>32</v>
      </c>
      <c r="F745" t="s">
        <v>5166</v>
      </c>
      <c r="G745" s="1">
        <v>744</v>
      </c>
    </row>
    <row r="746" spans="1:7" ht="13.5">
      <c r="A746" t="str">
        <f>"004718"</f>
        <v>004718</v>
      </c>
      <c r="B746" s="1" t="s">
        <v>661</v>
      </c>
      <c r="C746" t="s">
        <v>662</v>
      </c>
      <c r="D746" t="s">
        <v>1499</v>
      </c>
      <c r="E746" t="s">
        <v>197</v>
      </c>
      <c r="F746" t="s">
        <v>5167</v>
      </c>
      <c r="G746" s="1">
        <v>745</v>
      </c>
    </row>
    <row r="747" spans="1:7" ht="13.5">
      <c r="A747" t="str">
        <f>"004946"</f>
        <v>004946</v>
      </c>
      <c r="B747" s="1" t="s">
        <v>1500</v>
      </c>
      <c r="C747" t="s">
        <v>82</v>
      </c>
      <c r="D747" t="s">
        <v>1501</v>
      </c>
      <c r="E747" t="s">
        <v>607</v>
      </c>
      <c r="F747" t="s">
        <v>5168</v>
      </c>
      <c r="G747" s="1">
        <v>746</v>
      </c>
    </row>
    <row r="748" spans="1:7" ht="13.5">
      <c r="A748" t="str">
        <f>"000512"</f>
        <v>000512</v>
      </c>
      <c r="B748" s="1" t="s">
        <v>367</v>
      </c>
      <c r="C748" t="s">
        <v>72</v>
      </c>
      <c r="D748" t="s">
        <v>1502</v>
      </c>
      <c r="E748" t="s">
        <v>9</v>
      </c>
      <c r="F748" t="s">
        <v>5169</v>
      </c>
      <c r="G748" s="1">
        <v>747</v>
      </c>
    </row>
    <row r="749" spans="1:7" ht="13.5">
      <c r="A749" t="str">
        <f>"007876"</f>
        <v>007876</v>
      </c>
      <c r="B749" s="1" t="s">
        <v>1503</v>
      </c>
      <c r="C749" t="s">
        <v>107</v>
      </c>
      <c r="D749" t="s">
        <v>1504</v>
      </c>
      <c r="E749" t="s">
        <v>32</v>
      </c>
      <c r="F749" t="s">
        <v>5170</v>
      </c>
      <c r="G749" s="1">
        <v>748</v>
      </c>
    </row>
    <row r="750" spans="1:7" ht="13.5">
      <c r="A750" t="str">
        <f>"769256"</f>
        <v>769256</v>
      </c>
      <c r="B750" s="1" t="s">
        <v>1505</v>
      </c>
      <c r="C750" t="s">
        <v>462</v>
      </c>
      <c r="D750" t="s">
        <v>1506</v>
      </c>
      <c r="E750" t="s">
        <v>52</v>
      </c>
      <c r="F750" t="s">
        <v>5171</v>
      </c>
      <c r="G750" s="1">
        <v>749</v>
      </c>
    </row>
    <row r="751" spans="1:7" ht="13.5">
      <c r="A751" t="str">
        <f>"001171"</f>
        <v>001171</v>
      </c>
      <c r="B751" s="1" t="s">
        <v>937</v>
      </c>
      <c r="C751" t="s">
        <v>493</v>
      </c>
      <c r="D751" t="s">
        <v>1507</v>
      </c>
      <c r="E751" t="s">
        <v>13</v>
      </c>
      <c r="F751" t="s">
        <v>5172</v>
      </c>
      <c r="G751" s="1">
        <v>750</v>
      </c>
    </row>
    <row r="752" spans="1:7" ht="13.5">
      <c r="A752" t="str">
        <f>"006538"</f>
        <v>006538</v>
      </c>
      <c r="B752" s="1" t="s">
        <v>1508</v>
      </c>
      <c r="C752" t="s">
        <v>21</v>
      </c>
      <c r="D752" t="s">
        <v>1509</v>
      </c>
      <c r="E752" t="s">
        <v>9</v>
      </c>
      <c r="F752" t="s">
        <v>5173</v>
      </c>
      <c r="G752" s="1">
        <v>751</v>
      </c>
    </row>
    <row r="753" spans="1:7" ht="13.5">
      <c r="A753" t="str">
        <f>"000592"</f>
        <v>000592</v>
      </c>
      <c r="B753" s="1" t="s">
        <v>1510</v>
      </c>
      <c r="C753" t="s">
        <v>1124</v>
      </c>
      <c r="D753" t="s">
        <v>1511</v>
      </c>
      <c r="E753" t="s">
        <v>607</v>
      </c>
      <c r="F753" t="s">
        <v>5174</v>
      </c>
      <c r="G753" s="1">
        <v>752</v>
      </c>
    </row>
    <row r="754" spans="1:7" ht="13.5">
      <c r="A754" t="str">
        <f>"050668"</f>
        <v>050668</v>
      </c>
      <c r="B754" s="1" t="s">
        <v>1512</v>
      </c>
      <c r="C754" t="s">
        <v>101</v>
      </c>
      <c r="D754" t="s">
        <v>1513</v>
      </c>
      <c r="E754" t="s">
        <v>197</v>
      </c>
      <c r="F754" t="s">
        <v>5175</v>
      </c>
      <c r="G754" s="1">
        <v>753</v>
      </c>
    </row>
    <row r="755" spans="1:7" ht="13.5">
      <c r="A755" t="str">
        <f>"836800"</f>
        <v>836800</v>
      </c>
      <c r="B755" s="1" t="s">
        <v>1514</v>
      </c>
      <c r="C755" t="s">
        <v>1515</v>
      </c>
      <c r="D755" t="s">
        <v>1516</v>
      </c>
      <c r="E755" t="s">
        <v>9</v>
      </c>
      <c r="F755" t="s">
        <v>5176</v>
      </c>
      <c r="G755" s="1">
        <v>754</v>
      </c>
    </row>
    <row r="756" spans="1:7" ht="13.5">
      <c r="A756" t="str">
        <f>"001728"</f>
        <v>001728</v>
      </c>
      <c r="B756" s="1" t="s">
        <v>1517</v>
      </c>
      <c r="C756" t="s">
        <v>284</v>
      </c>
      <c r="D756" t="s">
        <v>1518</v>
      </c>
      <c r="E756" t="s">
        <v>13</v>
      </c>
      <c r="F756" t="s">
        <v>5177</v>
      </c>
      <c r="G756" s="1">
        <v>755</v>
      </c>
    </row>
    <row r="757" spans="1:7" ht="13.5">
      <c r="A757" t="str">
        <f>"003956"</f>
        <v>003956</v>
      </c>
      <c r="B757" s="1" t="s">
        <v>701</v>
      </c>
      <c r="C757" t="s">
        <v>101</v>
      </c>
      <c r="D757" t="s">
        <v>1519</v>
      </c>
      <c r="E757" t="s">
        <v>90</v>
      </c>
      <c r="F757" t="s">
        <v>5178</v>
      </c>
      <c r="G757" s="1">
        <v>756</v>
      </c>
    </row>
    <row r="758" spans="1:7" ht="13.5">
      <c r="A758" t="str">
        <f>"006388"</f>
        <v>006388</v>
      </c>
      <c r="B758" s="1" t="s">
        <v>839</v>
      </c>
      <c r="C758" t="s">
        <v>77</v>
      </c>
      <c r="D758" t="s">
        <v>1520</v>
      </c>
      <c r="E758" t="s">
        <v>197</v>
      </c>
      <c r="F758" t="s">
        <v>5179</v>
      </c>
      <c r="G758" s="1">
        <v>757</v>
      </c>
    </row>
    <row r="759" spans="1:7" ht="13.5">
      <c r="A759" t="str">
        <f>"006616"</f>
        <v>006616</v>
      </c>
      <c r="B759" s="1" t="s">
        <v>914</v>
      </c>
      <c r="C759" t="s">
        <v>251</v>
      </c>
      <c r="D759" t="s">
        <v>1521</v>
      </c>
      <c r="E759" t="s">
        <v>9</v>
      </c>
      <c r="F759" t="s">
        <v>5180</v>
      </c>
      <c r="G759" s="1">
        <v>758</v>
      </c>
    </row>
    <row r="760" spans="1:7" ht="13.5">
      <c r="A760" t="str">
        <f>"018198"</f>
        <v>018198</v>
      </c>
      <c r="B760" s="1" t="s">
        <v>1522</v>
      </c>
      <c r="C760" t="s">
        <v>1523</v>
      </c>
      <c r="D760" t="s">
        <v>1524</v>
      </c>
      <c r="E760" t="s">
        <v>9</v>
      </c>
      <c r="F760" t="s">
        <v>5181</v>
      </c>
      <c r="G760" s="1">
        <v>759</v>
      </c>
    </row>
    <row r="761" spans="1:7" ht="13.5">
      <c r="A761" t="str">
        <f>"001915"</f>
        <v>001915</v>
      </c>
      <c r="B761" s="1" t="s">
        <v>1525</v>
      </c>
      <c r="C761" t="s">
        <v>227</v>
      </c>
      <c r="D761" t="s">
        <v>1526</v>
      </c>
      <c r="E761" t="s">
        <v>32</v>
      </c>
      <c r="F761" t="s">
        <v>5182</v>
      </c>
      <c r="G761" s="1">
        <v>760</v>
      </c>
    </row>
    <row r="762" spans="1:7" ht="13.5">
      <c r="A762" t="str">
        <f>"001870"</f>
        <v>001870</v>
      </c>
      <c r="B762" s="1" t="s">
        <v>1527</v>
      </c>
      <c r="C762" t="s">
        <v>248</v>
      </c>
      <c r="D762" t="s">
        <v>1528</v>
      </c>
      <c r="E762" t="s">
        <v>9</v>
      </c>
      <c r="F762" t="s">
        <v>5183</v>
      </c>
      <c r="G762" s="1">
        <v>761</v>
      </c>
    </row>
    <row r="763" spans="1:7" ht="13.5">
      <c r="A763" t="str">
        <f>"003338"</f>
        <v>003338</v>
      </c>
      <c r="B763" s="1" t="s">
        <v>564</v>
      </c>
      <c r="C763" t="s">
        <v>77</v>
      </c>
      <c r="D763" t="s">
        <v>1529</v>
      </c>
      <c r="E763" t="s">
        <v>197</v>
      </c>
      <c r="F763" t="s">
        <v>5184</v>
      </c>
      <c r="G763" s="1">
        <v>762</v>
      </c>
    </row>
    <row r="764" spans="1:7" ht="13.5">
      <c r="A764" t="str">
        <f>"007919"</f>
        <v>007919</v>
      </c>
      <c r="B764" s="1" t="s">
        <v>1530</v>
      </c>
      <c r="C764" t="s">
        <v>251</v>
      </c>
      <c r="D764" t="s">
        <v>1531</v>
      </c>
      <c r="E764" t="s">
        <v>9</v>
      </c>
      <c r="F764" t="s">
        <v>5185</v>
      </c>
      <c r="G764" s="1">
        <v>763</v>
      </c>
    </row>
    <row r="765" spans="1:7" ht="13.5">
      <c r="A765" t="str">
        <f>"002100"</f>
        <v>002100</v>
      </c>
      <c r="B765" s="1" t="s">
        <v>1532</v>
      </c>
      <c r="C765" t="s">
        <v>135</v>
      </c>
      <c r="D765" t="s">
        <v>1533</v>
      </c>
      <c r="E765" t="s">
        <v>9</v>
      </c>
      <c r="F765" t="s">
        <v>5186</v>
      </c>
      <c r="G765" s="1">
        <v>764</v>
      </c>
    </row>
    <row r="766" spans="1:7" ht="13.5">
      <c r="A766" t="str">
        <f>"006530"</f>
        <v>006530</v>
      </c>
      <c r="B766" s="1" t="s">
        <v>1534</v>
      </c>
      <c r="C766" t="s">
        <v>101</v>
      </c>
      <c r="D766" t="s">
        <v>1535</v>
      </c>
      <c r="E766" t="s">
        <v>32</v>
      </c>
      <c r="F766" t="s">
        <v>5187</v>
      </c>
      <c r="G766" s="1">
        <v>765</v>
      </c>
    </row>
    <row r="767" spans="1:7" ht="13.5">
      <c r="A767" t="str">
        <f>"002129"</f>
        <v>002129</v>
      </c>
      <c r="B767" s="1" t="s">
        <v>1536</v>
      </c>
      <c r="C767" t="s">
        <v>302</v>
      </c>
      <c r="D767" t="s">
        <v>1537</v>
      </c>
      <c r="E767" t="s">
        <v>32</v>
      </c>
      <c r="F767" t="s">
        <v>5188</v>
      </c>
      <c r="G767" s="1">
        <v>766</v>
      </c>
    </row>
    <row r="768" spans="1:7" ht="13.5">
      <c r="A768" t="str">
        <f>"002818"</f>
        <v>002818</v>
      </c>
      <c r="B768" s="1" t="s">
        <v>1538</v>
      </c>
      <c r="C768" t="s">
        <v>117</v>
      </c>
      <c r="D768" t="s">
        <v>1539</v>
      </c>
      <c r="E768" t="s">
        <v>32</v>
      </c>
      <c r="F768" t="s">
        <v>5189</v>
      </c>
      <c r="G768" s="1">
        <v>767</v>
      </c>
    </row>
    <row r="769" spans="1:7" ht="13.5">
      <c r="A769" t="str">
        <f>"001779"</f>
        <v>001779</v>
      </c>
      <c r="B769" s="1" t="s">
        <v>1540</v>
      </c>
      <c r="C769" t="s">
        <v>419</v>
      </c>
      <c r="D769" t="s">
        <v>1541</v>
      </c>
      <c r="E769" t="s">
        <v>1542</v>
      </c>
      <c r="F769" t="s">
        <v>5190</v>
      </c>
      <c r="G769" s="1">
        <v>768</v>
      </c>
    </row>
    <row r="770" spans="1:7" ht="13.5">
      <c r="A770" t="str">
        <f>"005858"</f>
        <v>005858</v>
      </c>
      <c r="B770" s="1" t="s">
        <v>1543</v>
      </c>
      <c r="C770" t="s">
        <v>245</v>
      </c>
      <c r="D770" t="s">
        <v>1544</v>
      </c>
      <c r="E770" t="s">
        <v>197</v>
      </c>
      <c r="F770" t="s">
        <v>5191</v>
      </c>
      <c r="G770" s="1">
        <v>769</v>
      </c>
    </row>
    <row r="771" spans="1:7" ht="13.5">
      <c r="A771" t="str">
        <f>"000798"</f>
        <v>000798</v>
      </c>
      <c r="B771" s="1" t="s">
        <v>1545</v>
      </c>
      <c r="C771" t="s">
        <v>151</v>
      </c>
      <c r="D771" t="s">
        <v>1546</v>
      </c>
      <c r="E771" t="s">
        <v>90</v>
      </c>
      <c r="F771" t="s">
        <v>5192</v>
      </c>
      <c r="G771" s="1">
        <v>770</v>
      </c>
    </row>
    <row r="772" spans="1:7" ht="13.5">
      <c r="A772" t="str">
        <f>"783336"</f>
        <v>783336</v>
      </c>
      <c r="B772" s="1" t="s">
        <v>1547</v>
      </c>
      <c r="C772" t="s">
        <v>1209</v>
      </c>
      <c r="D772" t="s">
        <v>1548</v>
      </c>
      <c r="E772" t="s">
        <v>13</v>
      </c>
      <c r="F772" t="s">
        <v>5193</v>
      </c>
      <c r="G772" s="1">
        <v>771</v>
      </c>
    </row>
    <row r="773" spans="1:7" ht="13.5">
      <c r="A773" t="str">
        <f>"006620"</f>
        <v>006620</v>
      </c>
      <c r="B773" s="1" t="s">
        <v>301</v>
      </c>
      <c r="C773" t="s">
        <v>302</v>
      </c>
      <c r="D773" t="s">
        <v>1549</v>
      </c>
      <c r="E773" t="s">
        <v>9</v>
      </c>
      <c r="F773" t="s">
        <v>5194</v>
      </c>
      <c r="G773" s="1">
        <v>772</v>
      </c>
    </row>
    <row r="774" spans="1:7" ht="13.5">
      <c r="A774" t="str">
        <f>"000026"</f>
        <v>000026</v>
      </c>
      <c r="B774" s="1" t="s">
        <v>286</v>
      </c>
      <c r="C774" t="s">
        <v>50</v>
      </c>
      <c r="D774" t="s">
        <v>1550</v>
      </c>
      <c r="E774" t="s">
        <v>9</v>
      </c>
      <c r="F774" t="s">
        <v>5195</v>
      </c>
      <c r="G774" s="1">
        <v>773</v>
      </c>
    </row>
    <row r="775" spans="1:7" ht="13.5">
      <c r="A775" t="str">
        <f>"999888"</f>
        <v>999888</v>
      </c>
      <c r="B775" s="1" t="s">
        <v>1551</v>
      </c>
      <c r="C775" t="s">
        <v>72</v>
      </c>
      <c r="D775" t="s">
        <v>1552</v>
      </c>
      <c r="E775" t="s">
        <v>9</v>
      </c>
      <c r="F775" t="s">
        <v>5196</v>
      </c>
      <c r="G775" s="1">
        <v>774</v>
      </c>
    </row>
    <row r="776" spans="1:7" ht="13.5">
      <c r="A776" t="str">
        <f>"001682"</f>
        <v>001682</v>
      </c>
      <c r="B776" s="1" t="s">
        <v>479</v>
      </c>
      <c r="C776" t="s">
        <v>77</v>
      </c>
      <c r="D776" t="s">
        <v>1553</v>
      </c>
      <c r="E776" t="s">
        <v>9</v>
      </c>
      <c r="F776" t="s">
        <v>5197</v>
      </c>
      <c r="G776" s="1">
        <v>775</v>
      </c>
    </row>
    <row r="777" spans="1:7" ht="13.5">
      <c r="A777" t="str">
        <f>"003026"</f>
        <v>003026</v>
      </c>
      <c r="B777" s="1" t="s">
        <v>1482</v>
      </c>
      <c r="C777" t="s">
        <v>193</v>
      </c>
      <c r="D777" t="s">
        <v>1554</v>
      </c>
      <c r="E777" t="s">
        <v>9</v>
      </c>
      <c r="F777" t="s">
        <v>5198</v>
      </c>
      <c r="G777" s="1">
        <v>776</v>
      </c>
    </row>
    <row r="778" spans="1:7" ht="13.5">
      <c r="A778" t="str">
        <f>"002382"</f>
        <v>002382</v>
      </c>
      <c r="B778" s="1" t="s">
        <v>1555</v>
      </c>
      <c r="C778" t="s">
        <v>72</v>
      </c>
      <c r="D778" t="s">
        <v>1556</v>
      </c>
      <c r="E778" t="s">
        <v>9</v>
      </c>
      <c r="F778" t="s">
        <v>5199</v>
      </c>
      <c r="G778" s="1">
        <v>777</v>
      </c>
    </row>
    <row r="779" spans="1:7" ht="13.5">
      <c r="A779" t="str">
        <f>"066606"</f>
        <v>066606</v>
      </c>
      <c r="B779" s="1" t="s">
        <v>1557</v>
      </c>
      <c r="C779" t="s">
        <v>453</v>
      </c>
      <c r="D779" t="s">
        <v>1558</v>
      </c>
      <c r="E779" t="s">
        <v>32</v>
      </c>
      <c r="F779" t="s">
        <v>5200</v>
      </c>
      <c r="G779" s="1">
        <v>778</v>
      </c>
    </row>
    <row r="780" spans="1:7" ht="13.5">
      <c r="A780" t="str">
        <f>"000839"</f>
        <v>000839</v>
      </c>
      <c r="B780" s="1" t="s">
        <v>1559</v>
      </c>
      <c r="C780" t="s">
        <v>397</v>
      </c>
      <c r="D780" t="s">
        <v>1560</v>
      </c>
      <c r="E780" t="s">
        <v>13</v>
      </c>
      <c r="F780" t="s">
        <v>5201</v>
      </c>
      <c r="G780" s="1">
        <v>779</v>
      </c>
    </row>
    <row r="781" spans="1:7" ht="13.5">
      <c r="A781" t="str">
        <f>"095989"</f>
        <v>095989</v>
      </c>
      <c r="B781" s="1" t="s">
        <v>1561</v>
      </c>
      <c r="C781" t="s">
        <v>533</v>
      </c>
      <c r="D781" t="s">
        <v>1562</v>
      </c>
      <c r="E781" t="s">
        <v>9</v>
      </c>
      <c r="F781" t="s">
        <v>5202</v>
      </c>
      <c r="G781" s="1">
        <v>780</v>
      </c>
    </row>
    <row r="782" spans="1:7" ht="13.5">
      <c r="A782" t="str">
        <f>"232300"</f>
        <v>232300</v>
      </c>
      <c r="B782" s="1" t="s">
        <v>1563</v>
      </c>
      <c r="C782" t="s">
        <v>1564</v>
      </c>
      <c r="D782" t="s">
        <v>1565</v>
      </c>
      <c r="E782" t="s">
        <v>9</v>
      </c>
      <c r="F782" t="s">
        <v>5203</v>
      </c>
      <c r="G782" s="1">
        <v>781</v>
      </c>
    </row>
    <row r="783" spans="1:7" ht="13.5">
      <c r="A783" t="str">
        <f>"003982"</f>
        <v>003982</v>
      </c>
      <c r="B783" s="1" t="s">
        <v>1566</v>
      </c>
      <c r="C783" t="s">
        <v>280</v>
      </c>
      <c r="D783" t="s">
        <v>1567</v>
      </c>
      <c r="E783" t="s">
        <v>32</v>
      </c>
      <c r="F783" t="s">
        <v>5204</v>
      </c>
      <c r="G783" s="1">
        <v>782</v>
      </c>
    </row>
    <row r="784" spans="1:7" ht="13.5">
      <c r="A784" t="str">
        <f>"002103"</f>
        <v>002103</v>
      </c>
      <c r="B784" s="1" t="s">
        <v>1568</v>
      </c>
      <c r="C784" t="s">
        <v>72</v>
      </c>
      <c r="D784" t="s">
        <v>1569</v>
      </c>
      <c r="E784" t="s">
        <v>32</v>
      </c>
      <c r="F784" t="s">
        <v>5205</v>
      </c>
      <c r="G784" s="1">
        <v>783</v>
      </c>
    </row>
    <row r="785" spans="1:7" ht="13.5">
      <c r="A785" t="str">
        <f>"006746"</f>
        <v>006746</v>
      </c>
      <c r="B785" s="1" t="s">
        <v>1570</v>
      </c>
      <c r="C785" t="s">
        <v>1571</v>
      </c>
      <c r="D785" t="s">
        <v>1572</v>
      </c>
      <c r="E785" t="s">
        <v>9</v>
      </c>
      <c r="F785" t="s">
        <v>5206</v>
      </c>
      <c r="G785" s="1">
        <v>784</v>
      </c>
    </row>
    <row r="786" spans="1:7" ht="13.5">
      <c r="A786" t="str">
        <f>"007882"</f>
        <v>007882</v>
      </c>
      <c r="B786" s="1" t="s">
        <v>1438</v>
      </c>
      <c r="C786" t="s">
        <v>129</v>
      </c>
      <c r="D786" t="s">
        <v>1573</v>
      </c>
      <c r="E786" t="s">
        <v>9</v>
      </c>
      <c r="F786" t="s">
        <v>5207</v>
      </c>
      <c r="G786" s="1">
        <v>785</v>
      </c>
    </row>
    <row r="787" spans="1:7" ht="13.5">
      <c r="A787" t="str">
        <f>"001555"</f>
        <v>001555</v>
      </c>
      <c r="B787" s="1" t="s">
        <v>1574</v>
      </c>
      <c r="C787" t="s">
        <v>1564</v>
      </c>
      <c r="D787" t="s">
        <v>1575</v>
      </c>
      <c r="E787" t="s">
        <v>9</v>
      </c>
      <c r="F787" t="s">
        <v>5208</v>
      </c>
      <c r="G787" s="1">
        <v>786</v>
      </c>
    </row>
    <row r="788" spans="1:7" ht="13.5">
      <c r="A788" t="str">
        <f>"001671"</f>
        <v>001671</v>
      </c>
      <c r="B788" s="1" t="s">
        <v>418</v>
      </c>
      <c r="C788" t="s">
        <v>419</v>
      </c>
      <c r="D788" t="s">
        <v>1576</v>
      </c>
      <c r="E788" t="s">
        <v>9</v>
      </c>
      <c r="F788" t="s">
        <v>5209</v>
      </c>
      <c r="G788" s="1">
        <v>787</v>
      </c>
    </row>
    <row r="789" spans="1:7" ht="13.5">
      <c r="A789" t="str">
        <f>"000199"</f>
        <v>000199</v>
      </c>
      <c r="B789" s="1" t="s">
        <v>1577</v>
      </c>
      <c r="C789" t="s">
        <v>107</v>
      </c>
      <c r="D789" t="s">
        <v>1578</v>
      </c>
      <c r="E789" t="s">
        <v>32</v>
      </c>
      <c r="F789" t="s">
        <v>5210</v>
      </c>
      <c r="G789" s="1">
        <v>788</v>
      </c>
    </row>
    <row r="790" spans="1:7" ht="13.5">
      <c r="A790" t="str">
        <f>"002839"</f>
        <v>002839</v>
      </c>
      <c r="B790" s="1" t="s">
        <v>1123</v>
      </c>
      <c r="C790" t="s">
        <v>1124</v>
      </c>
      <c r="D790" t="s">
        <v>1579</v>
      </c>
      <c r="E790" t="s">
        <v>13</v>
      </c>
      <c r="F790" t="s">
        <v>5211</v>
      </c>
      <c r="G790" s="1">
        <v>789</v>
      </c>
    </row>
    <row r="791" spans="1:7" ht="13.5">
      <c r="A791" t="str">
        <f>"006277"</f>
        <v>006277</v>
      </c>
      <c r="B791" s="1" t="s">
        <v>1580</v>
      </c>
      <c r="C791" t="s">
        <v>654</v>
      </c>
      <c r="D791" t="s">
        <v>1581</v>
      </c>
      <c r="E791" t="s">
        <v>9</v>
      </c>
      <c r="F791" t="s">
        <v>5212</v>
      </c>
      <c r="G791" s="1">
        <v>790</v>
      </c>
    </row>
    <row r="792" spans="1:7" ht="13.5">
      <c r="A792" t="str">
        <f>"000510"</f>
        <v>000510</v>
      </c>
      <c r="B792" s="1" t="s">
        <v>959</v>
      </c>
      <c r="C792" t="s">
        <v>960</v>
      </c>
      <c r="D792" t="s">
        <v>1582</v>
      </c>
      <c r="E792" t="s">
        <v>13</v>
      </c>
      <c r="F792" t="s">
        <v>5213</v>
      </c>
      <c r="G792" s="1">
        <v>791</v>
      </c>
    </row>
    <row r="793" spans="1:7" ht="13.5">
      <c r="A793" t="str">
        <f>"956666"</f>
        <v>956666</v>
      </c>
      <c r="B793" s="1" t="s">
        <v>268</v>
      </c>
      <c r="C793" t="s">
        <v>72</v>
      </c>
      <c r="D793" t="s">
        <v>1583</v>
      </c>
      <c r="E793" t="s">
        <v>9</v>
      </c>
      <c r="F793" t="s">
        <v>5214</v>
      </c>
      <c r="G793" s="1">
        <v>792</v>
      </c>
    </row>
    <row r="794" spans="1:7" ht="13.5">
      <c r="A794" t="str">
        <f>"006620"</f>
        <v>006620</v>
      </c>
      <c r="B794" s="1" t="s">
        <v>301</v>
      </c>
      <c r="C794" t="s">
        <v>302</v>
      </c>
      <c r="D794" t="s">
        <v>1584</v>
      </c>
      <c r="E794" t="s">
        <v>32</v>
      </c>
      <c r="F794" t="s">
        <v>5215</v>
      </c>
      <c r="G794" s="1">
        <v>793</v>
      </c>
    </row>
    <row r="795" spans="1:7" ht="13.5">
      <c r="A795" t="str">
        <f>"000812"</f>
        <v>000812</v>
      </c>
      <c r="B795" s="1" t="s">
        <v>1585</v>
      </c>
      <c r="C795" t="s">
        <v>504</v>
      </c>
      <c r="D795" t="s">
        <v>1586</v>
      </c>
      <c r="E795" t="s">
        <v>36</v>
      </c>
      <c r="F795" t="s">
        <v>5216</v>
      </c>
      <c r="G795" s="1">
        <v>794</v>
      </c>
    </row>
    <row r="796" spans="1:7" ht="13.5">
      <c r="A796" t="str">
        <f>"005569"</f>
        <v>005569</v>
      </c>
      <c r="B796" s="1" t="s">
        <v>1387</v>
      </c>
      <c r="C796" t="s">
        <v>248</v>
      </c>
      <c r="D796" t="s">
        <v>1587</v>
      </c>
      <c r="E796" t="s">
        <v>32</v>
      </c>
      <c r="F796" t="s">
        <v>5217</v>
      </c>
      <c r="G796" s="1">
        <v>795</v>
      </c>
    </row>
    <row r="797" spans="1:7" ht="13.5">
      <c r="A797" t="str">
        <f>"333333"</f>
        <v>333333</v>
      </c>
      <c r="B797" s="1" t="s">
        <v>1588</v>
      </c>
      <c r="C797" t="s">
        <v>512</v>
      </c>
      <c r="D797" t="s">
        <v>1589</v>
      </c>
      <c r="E797" t="s">
        <v>9</v>
      </c>
      <c r="F797" t="s">
        <v>5218</v>
      </c>
      <c r="G797" s="1">
        <v>796</v>
      </c>
    </row>
    <row r="798" spans="1:7" ht="13.5">
      <c r="A798" t="str">
        <f>"002390"</f>
        <v>002390</v>
      </c>
      <c r="B798" s="1" t="s">
        <v>1590</v>
      </c>
      <c r="C798" t="s">
        <v>1591</v>
      </c>
      <c r="D798" t="s">
        <v>1592</v>
      </c>
      <c r="E798" t="s">
        <v>9</v>
      </c>
      <c r="F798" t="s">
        <v>5219</v>
      </c>
      <c r="G798" s="1">
        <v>797</v>
      </c>
    </row>
    <row r="799" spans="1:7" ht="13.5">
      <c r="A799" t="str">
        <f>"007836"</f>
        <v>007836</v>
      </c>
      <c r="B799" s="1" t="s">
        <v>1153</v>
      </c>
      <c r="C799" t="s">
        <v>1012</v>
      </c>
      <c r="D799" t="s">
        <v>1593</v>
      </c>
      <c r="E799" t="s">
        <v>197</v>
      </c>
      <c r="F799" t="s">
        <v>5220</v>
      </c>
      <c r="G799" s="1">
        <v>798</v>
      </c>
    </row>
    <row r="800" spans="1:7" ht="13.5">
      <c r="A800" t="str">
        <f>"008649"</f>
        <v>008649</v>
      </c>
      <c r="B800" s="1" t="s">
        <v>1594</v>
      </c>
      <c r="C800" t="s">
        <v>126</v>
      </c>
      <c r="D800" t="s">
        <v>1595</v>
      </c>
      <c r="E800" t="s">
        <v>32</v>
      </c>
      <c r="F800" t="s">
        <v>5221</v>
      </c>
      <c r="G800" s="1">
        <v>799</v>
      </c>
    </row>
    <row r="801" spans="1:7" ht="13.5">
      <c r="A801" t="str">
        <f>"001179"</f>
        <v>001179</v>
      </c>
      <c r="B801" s="1" t="s">
        <v>759</v>
      </c>
      <c r="C801" t="s">
        <v>24</v>
      </c>
      <c r="D801" t="s">
        <v>1596</v>
      </c>
      <c r="E801" t="s">
        <v>9</v>
      </c>
      <c r="F801" t="s">
        <v>5222</v>
      </c>
      <c r="G801" s="1">
        <v>800</v>
      </c>
    </row>
    <row r="802" spans="1:7" ht="13.5">
      <c r="A802" t="str">
        <f>"123339"</f>
        <v>123339</v>
      </c>
      <c r="B802" s="1" t="s">
        <v>452</v>
      </c>
      <c r="C802" t="s">
        <v>453</v>
      </c>
      <c r="D802" t="s">
        <v>1597</v>
      </c>
      <c r="E802" t="s">
        <v>32</v>
      </c>
      <c r="F802" t="s">
        <v>5223</v>
      </c>
      <c r="G802" s="1">
        <v>801</v>
      </c>
    </row>
    <row r="803" spans="1:7" ht="13.5">
      <c r="A803" t="str">
        <f>"000070"</f>
        <v>000070</v>
      </c>
      <c r="B803" s="1" t="s">
        <v>1290</v>
      </c>
      <c r="C803" t="s">
        <v>112</v>
      </c>
      <c r="D803" t="s">
        <v>1598</v>
      </c>
      <c r="E803" t="s">
        <v>241</v>
      </c>
      <c r="F803" t="s">
        <v>5224</v>
      </c>
      <c r="G803" s="1">
        <v>802</v>
      </c>
    </row>
    <row r="804" spans="1:7" ht="13.5">
      <c r="A804" t="str">
        <f>"006015"</f>
        <v>006015</v>
      </c>
      <c r="B804" s="1" t="s">
        <v>1599</v>
      </c>
      <c r="C804" t="s">
        <v>77</v>
      </c>
      <c r="D804" t="s">
        <v>1600</v>
      </c>
      <c r="E804" t="s">
        <v>197</v>
      </c>
      <c r="F804" t="s">
        <v>5225</v>
      </c>
      <c r="G804" s="1">
        <v>803</v>
      </c>
    </row>
    <row r="805" spans="1:7" ht="13.5">
      <c r="A805" t="str">
        <f>"005789"</f>
        <v>005789</v>
      </c>
      <c r="B805" s="1" t="s">
        <v>131</v>
      </c>
      <c r="C805" t="s">
        <v>132</v>
      </c>
      <c r="D805" t="s">
        <v>1601</v>
      </c>
      <c r="E805" t="s">
        <v>9</v>
      </c>
      <c r="F805" t="s">
        <v>5226</v>
      </c>
      <c r="G805" s="1">
        <v>804</v>
      </c>
    </row>
    <row r="806" spans="1:7" ht="13.5">
      <c r="A806" t="str">
        <f>"688999"</f>
        <v>688999</v>
      </c>
      <c r="B806" s="1" t="s">
        <v>806</v>
      </c>
      <c r="C806" t="s">
        <v>201</v>
      </c>
      <c r="D806" t="s">
        <v>1602</v>
      </c>
      <c r="E806" t="s">
        <v>9</v>
      </c>
      <c r="F806" t="s">
        <v>5227</v>
      </c>
      <c r="G806" s="1">
        <v>805</v>
      </c>
    </row>
    <row r="807" spans="1:7" ht="13.5">
      <c r="A807" t="str">
        <f>"006620"</f>
        <v>006620</v>
      </c>
      <c r="B807" s="1" t="s">
        <v>301</v>
      </c>
      <c r="C807" t="s">
        <v>302</v>
      </c>
      <c r="D807" t="s">
        <v>1603</v>
      </c>
      <c r="E807" t="s">
        <v>1604</v>
      </c>
      <c r="F807" t="s">
        <v>5228</v>
      </c>
      <c r="G807" s="1">
        <v>806</v>
      </c>
    </row>
    <row r="808" spans="1:7" ht="13.5">
      <c r="A808" t="str">
        <f>"001862"</f>
        <v>001862</v>
      </c>
      <c r="B808" s="1" t="s">
        <v>1605</v>
      </c>
      <c r="C808" t="s">
        <v>326</v>
      </c>
      <c r="D808" t="s">
        <v>1606</v>
      </c>
      <c r="E808" t="s">
        <v>9</v>
      </c>
      <c r="F808" t="s">
        <v>5229</v>
      </c>
      <c r="G808" s="1">
        <v>807</v>
      </c>
    </row>
    <row r="809" spans="1:7" ht="13.5">
      <c r="A809" t="str">
        <f>"001868"</f>
        <v>001868</v>
      </c>
      <c r="B809" s="1" t="s">
        <v>1607</v>
      </c>
      <c r="C809" t="s">
        <v>1124</v>
      </c>
      <c r="D809" t="s">
        <v>1608</v>
      </c>
      <c r="E809" t="s">
        <v>32</v>
      </c>
      <c r="F809" t="s">
        <v>5230</v>
      </c>
      <c r="G809" s="1">
        <v>808</v>
      </c>
    </row>
    <row r="810" spans="1:7" ht="13.5">
      <c r="A810" t="str">
        <f>"003803"</f>
        <v>003803</v>
      </c>
      <c r="B810" s="1" t="s">
        <v>537</v>
      </c>
      <c r="C810" t="s">
        <v>504</v>
      </c>
      <c r="D810" t="s">
        <v>1609</v>
      </c>
      <c r="E810" t="s">
        <v>90</v>
      </c>
      <c r="F810" t="s">
        <v>5231</v>
      </c>
      <c r="G810" s="1">
        <v>809</v>
      </c>
    </row>
    <row r="811" spans="1:7" ht="13.5">
      <c r="A811" t="str">
        <f>"001136"</f>
        <v>001136</v>
      </c>
      <c r="B811" s="1" t="s">
        <v>1610</v>
      </c>
      <c r="C811" t="s">
        <v>27</v>
      </c>
      <c r="D811" t="s">
        <v>1611</v>
      </c>
      <c r="E811" t="s">
        <v>13</v>
      </c>
      <c r="F811" t="s">
        <v>5232</v>
      </c>
      <c r="G811" s="1">
        <v>810</v>
      </c>
    </row>
    <row r="812" spans="1:7" ht="13.5">
      <c r="A812" t="str">
        <f>"073866"</f>
        <v>073866</v>
      </c>
      <c r="B812" s="1" t="s">
        <v>347</v>
      </c>
      <c r="C812" t="s">
        <v>101</v>
      </c>
      <c r="D812" t="s">
        <v>1612</v>
      </c>
      <c r="E812" t="s">
        <v>9</v>
      </c>
      <c r="F812" t="s">
        <v>5233</v>
      </c>
      <c r="G812" s="1">
        <v>811</v>
      </c>
    </row>
    <row r="813" spans="1:7" ht="13.5">
      <c r="A813" t="str">
        <f>"000117"</f>
        <v>000117</v>
      </c>
      <c r="B813" s="1" t="s">
        <v>313</v>
      </c>
      <c r="C813" t="s">
        <v>314</v>
      </c>
      <c r="D813" t="s">
        <v>1613</v>
      </c>
      <c r="E813" t="s">
        <v>9</v>
      </c>
      <c r="F813" t="s">
        <v>5234</v>
      </c>
      <c r="G813" s="1">
        <v>812</v>
      </c>
    </row>
    <row r="814" spans="1:7" ht="13.5">
      <c r="A814" t="str">
        <f>"005979"</f>
        <v>005979</v>
      </c>
      <c r="B814" s="1" t="s">
        <v>594</v>
      </c>
      <c r="C814" t="s">
        <v>233</v>
      </c>
      <c r="D814" t="s">
        <v>1614</v>
      </c>
      <c r="E814" t="s">
        <v>9</v>
      </c>
      <c r="F814" t="s">
        <v>5235</v>
      </c>
      <c r="G814" s="1">
        <v>813</v>
      </c>
    </row>
    <row r="815" spans="1:7" ht="13.5">
      <c r="A815" t="str">
        <f>"001868"</f>
        <v>001868</v>
      </c>
      <c r="B815" s="1" t="s">
        <v>1607</v>
      </c>
      <c r="C815" t="s">
        <v>1124</v>
      </c>
      <c r="D815" t="s">
        <v>1615</v>
      </c>
      <c r="E815" t="s">
        <v>32</v>
      </c>
      <c r="F815" t="s">
        <v>5236</v>
      </c>
      <c r="G815" s="1">
        <v>814</v>
      </c>
    </row>
    <row r="816" spans="1:7" ht="13.5">
      <c r="A816" t="str">
        <f>"002378"</f>
        <v>002378</v>
      </c>
      <c r="B816" s="1" t="s">
        <v>1616</v>
      </c>
      <c r="C816" t="s">
        <v>101</v>
      </c>
      <c r="D816" t="s">
        <v>1617</v>
      </c>
      <c r="E816" t="s">
        <v>9</v>
      </c>
      <c r="F816" t="s">
        <v>5237</v>
      </c>
      <c r="G816" s="1">
        <v>815</v>
      </c>
    </row>
    <row r="817" spans="1:7" ht="13.5">
      <c r="A817" t="str">
        <f>"000873"</f>
        <v>000873</v>
      </c>
      <c r="B817" s="1" t="s">
        <v>949</v>
      </c>
      <c r="C817" t="s">
        <v>135</v>
      </c>
      <c r="D817" t="s">
        <v>1618</v>
      </c>
      <c r="E817" t="s">
        <v>9</v>
      </c>
      <c r="F817" t="s">
        <v>5238</v>
      </c>
      <c r="G817" s="1">
        <v>816</v>
      </c>
    </row>
    <row r="818" spans="1:7" ht="13.5">
      <c r="A818" t="str">
        <f>"006930"</f>
        <v>006930</v>
      </c>
      <c r="B818" s="1" t="s">
        <v>1619</v>
      </c>
      <c r="C818" t="s">
        <v>1326</v>
      </c>
      <c r="D818" t="s">
        <v>1620</v>
      </c>
      <c r="E818" t="s">
        <v>9</v>
      </c>
      <c r="F818" t="s">
        <v>5239</v>
      </c>
      <c r="G818" s="1">
        <v>817</v>
      </c>
    </row>
    <row r="819" spans="1:7" ht="13.5">
      <c r="A819" t="str">
        <f>"000119"</f>
        <v>000119</v>
      </c>
      <c r="B819" s="1" t="s">
        <v>1621</v>
      </c>
      <c r="C819" t="s">
        <v>1622</v>
      </c>
      <c r="D819" t="s">
        <v>1623</v>
      </c>
      <c r="E819" t="s">
        <v>13</v>
      </c>
      <c r="F819" t="s">
        <v>5240</v>
      </c>
      <c r="G819" s="1">
        <v>818</v>
      </c>
    </row>
    <row r="820" spans="1:7" ht="13.5">
      <c r="A820" t="str">
        <f>"028738"</f>
        <v>028738</v>
      </c>
      <c r="B820" s="1" t="s">
        <v>1624</v>
      </c>
      <c r="C820" t="s">
        <v>512</v>
      </c>
      <c r="D820" t="s">
        <v>1625</v>
      </c>
      <c r="E820" t="s">
        <v>32</v>
      </c>
      <c r="F820" t="s">
        <v>5241</v>
      </c>
      <c r="G820" s="1">
        <v>819</v>
      </c>
    </row>
    <row r="821" spans="1:7" ht="13.5">
      <c r="A821" t="str">
        <f>"000805"</f>
        <v>000805</v>
      </c>
      <c r="B821" s="1" t="s">
        <v>639</v>
      </c>
      <c r="C821" t="s">
        <v>496</v>
      </c>
      <c r="D821" t="s">
        <v>1626</v>
      </c>
      <c r="E821" t="s">
        <v>9</v>
      </c>
      <c r="F821" t="s">
        <v>5242</v>
      </c>
      <c r="G821" s="1">
        <v>820</v>
      </c>
    </row>
    <row r="822" spans="1:7" ht="13.5">
      <c r="A822" t="str">
        <f>"009619"</f>
        <v>009619</v>
      </c>
      <c r="B822" s="1" t="s">
        <v>725</v>
      </c>
      <c r="C822" t="s">
        <v>302</v>
      </c>
      <c r="D822" t="s">
        <v>1627</v>
      </c>
      <c r="E822" t="s">
        <v>9</v>
      </c>
      <c r="F822" t="s">
        <v>5243</v>
      </c>
      <c r="G822" s="1">
        <v>821</v>
      </c>
    </row>
    <row r="823" spans="1:7" ht="13.5">
      <c r="A823" t="str">
        <f>"001898"</f>
        <v>001898</v>
      </c>
      <c r="B823" s="1" t="s">
        <v>1628</v>
      </c>
      <c r="C823" t="s">
        <v>101</v>
      </c>
      <c r="D823" t="s">
        <v>1629</v>
      </c>
      <c r="E823" t="s">
        <v>9</v>
      </c>
      <c r="F823" t="s">
        <v>5244</v>
      </c>
      <c r="G823" s="1">
        <v>822</v>
      </c>
    </row>
    <row r="824" spans="1:7" ht="13.5">
      <c r="A824" t="str">
        <f>"001790"</f>
        <v>001790</v>
      </c>
      <c r="B824" s="1" t="s">
        <v>1329</v>
      </c>
      <c r="C824" t="s">
        <v>1330</v>
      </c>
      <c r="D824" t="s">
        <v>1630</v>
      </c>
      <c r="E824" t="s">
        <v>13</v>
      </c>
      <c r="F824" t="s">
        <v>5245</v>
      </c>
      <c r="G824" s="1">
        <v>823</v>
      </c>
    </row>
    <row r="825" spans="1:7" ht="13.5">
      <c r="A825" t="str">
        <f>"000599"</f>
        <v>000599</v>
      </c>
      <c r="B825" s="1" t="s">
        <v>81</v>
      </c>
      <c r="C825" t="s">
        <v>82</v>
      </c>
      <c r="D825" t="s">
        <v>1631</v>
      </c>
      <c r="E825" t="s">
        <v>32</v>
      </c>
      <c r="F825" t="s">
        <v>5246</v>
      </c>
      <c r="G825" s="1">
        <v>824</v>
      </c>
    </row>
    <row r="826" spans="1:7" ht="13.5">
      <c r="A826" t="str">
        <f>"041888"</f>
        <v>041888</v>
      </c>
      <c r="B826" s="1" t="s">
        <v>1632</v>
      </c>
      <c r="C826" t="s">
        <v>50</v>
      </c>
      <c r="D826" t="s">
        <v>1633</v>
      </c>
      <c r="E826" t="s">
        <v>9</v>
      </c>
      <c r="F826" t="s">
        <v>5247</v>
      </c>
      <c r="G826" s="1">
        <v>825</v>
      </c>
    </row>
    <row r="827" spans="1:7" ht="13.5">
      <c r="A827" t="str">
        <f>"000511"</f>
        <v>000511</v>
      </c>
      <c r="B827" s="1" t="s">
        <v>1634</v>
      </c>
      <c r="C827" t="s">
        <v>117</v>
      </c>
      <c r="D827" t="s">
        <v>1635</v>
      </c>
      <c r="E827" t="s">
        <v>9</v>
      </c>
      <c r="F827" t="s">
        <v>5248</v>
      </c>
      <c r="G827" s="1">
        <v>826</v>
      </c>
    </row>
    <row r="828" spans="1:7" ht="13.5">
      <c r="A828" t="str">
        <f>"009921"</f>
        <v>009921</v>
      </c>
      <c r="B828" s="1" t="s">
        <v>339</v>
      </c>
      <c r="C828" t="s">
        <v>72</v>
      </c>
      <c r="D828" t="s">
        <v>1636</v>
      </c>
      <c r="E828" t="s">
        <v>32</v>
      </c>
      <c r="F828" t="s">
        <v>5249</v>
      </c>
      <c r="G828" s="1">
        <v>827</v>
      </c>
    </row>
    <row r="829" spans="1:7" ht="13.5">
      <c r="A829" t="str">
        <f>"010001"</f>
        <v>010001</v>
      </c>
      <c r="B829" s="1" t="s">
        <v>436</v>
      </c>
      <c r="C829" t="s">
        <v>11</v>
      </c>
      <c r="D829" t="s">
        <v>1637</v>
      </c>
      <c r="E829" t="s">
        <v>9</v>
      </c>
      <c r="F829" t="s">
        <v>5250</v>
      </c>
      <c r="G829" s="1">
        <v>828</v>
      </c>
    </row>
    <row r="830" spans="1:7" ht="13.5">
      <c r="A830" t="str">
        <f>"000812"</f>
        <v>000812</v>
      </c>
      <c r="B830" s="1" t="s">
        <v>1585</v>
      </c>
      <c r="C830" t="s">
        <v>504</v>
      </c>
      <c r="D830" t="s">
        <v>1638</v>
      </c>
      <c r="E830" t="s">
        <v>9</v>
      </c>
      <c r="F830" t="s">
        <v>5251</v>
      </c>
      <c r="G830" s="1">
        <v>829</v>
      </c>
    </row>
    <row r="831" spans="1:7" ht="13.5">
      <c r="A831" t="str">
        <f>"006688"</f>
        <v>006688</v>
      </c>
      <c r="B831" s="1" t="s">
        <v>720</v>
      </c>
      <c r="C831" t="s">
        <v>126</v>
      </c>
      <c r="D831" t="s">
        <v>1639</v>
      </c>
      <c r="E831" t="s">
        <v>9</v>
      </c>
      <c r="F831" t="s">
        <v>5252</v>
      </c>
      <c r="G831" s="1">
        <v>830</v>
      </c>
    </row>
    <row r="832" spans="1:7" ht="13.5">
      <c r="A832" t="str">
        <f>"000499"</f>
        <v>000499</v>
      </c>
      <c r="B832" s="1" t="s">
        <v>1640</v>
      </c>
      <c r="C832" t="s">
        <v>419</v>
      </c>
      <c r="D832" t="s">
        <v>1641</v>
      </c>
      <c r="E832" t="s">
        <v>32</v>
      </c>
      <c r="F832" t="s">
        <v>5253</v>
      </c>
      <c r="G832" s="1">
        <v>831</v>
      </c>
    </row>
    <row r="833" spans="1:7" ht="13.5">
      <c r="A833" t="str">
        <f>"688999"</f>
        <v>688999</v>
      </c>
      <c r="B833" s="1" t="s">
        <v>806</v>
      </c>
      <c r="C833" t="s">
        <v>201</v>
      </c>
      <c r="D833" t="s">
        <v>1642</v>
      </c>
      <c r="E833" t="s">
        <v>9</v>
      </c>
      <c r="F833" t="s">
        <v>5254</v>
      </c>
      <c r="G833" s="1">
        <v>832</v>
      </c>
    </row>
    <row r="834" spans="1:7" ht="13.5">
      <c r="A834" t="str">
        <f>"005999"</f>
        <v>005999</v>
      </c>
      <c r="B834" s="1" t="s">
        <v>1643</v>
      </c>
      <c r="C834" t="s">
        <v>147</v>
      </c>
      <c r="D834" t="s">
        <v>1644</v>
      </c>
      <c r="E834" t="s">
        <v>197</v>
      </c>
      <c r="F834" t="s">
        <v>5255</v>
      </c>
      <c r="G834" s="1">
        <v>833</v>
      </c>
    </row>
    <row r="835" spans="1:7" ht="13.5">
      <c r="A835" t="str">
        <f>"000011"</f>
        <v>000011</v>
      </c>
      <c r="B835" s="1" t="s">
        <v>1645</v>
      </c>
      <c r="C835" t="s">
        <v>98</v>
      </c>
      <c r="D835" t="s">
        <v>1646</v>
      </c>
      <c r="E835" t="s">
        <v>179</v>
      </c>
      <c r="F835" t="s">
        <v>5256</v>
      </c>
      <c r="G835" s="1">
        <v>834</v>
      </c>
    </row>
    <row r="836" spans="1:7" ht="13.5">
      <c r="A836" t="str">
        <f>"008018"</f>
        <v>008018</v>
      </c>
      <c r="B836" s="1" t="s">
        <v>1647</v>
      </c>
      <c r="C836" t="s">
        <v>50</v>
      </c>
      <c r="D836" t="s">
        <v>1648</v>
      </c>
      <c r="E836" t="s">
        <v>52</v>
      </c>
      <c r="F836" t="s">
        <v>5257</v>
      </c>
      <c r="G836" s="1">
        <v>835</v>
      </c>
    </row>
    <row r="837" spans="1:7" ht="13.5">
      <c r="A837" t="str">
        <f>"000474"</f>
        <v>000474</v>
      </c>
      <c r="B837" s="1" t="s">
        <v>1649</v>
      </c>
      <c r="C837" t="s">
        <v>27</v>
      </c>
      <c r="D837" t="s">
        <v>1650</v>
      </c>
      <c r="E837" t="s">
        <v>737</v>
      </c>
      <c r="F837" t="s">
        <v>5258</v>
      </c>
      <c r="G837" s="1">
        <v>836</v>
      </c>
    </row>
    <row r="838" spans="1:7" ht="13.5">
      <c r="A838" t="str">
        <f>"003302"</f>
        <v>003302</v>
      </c>
      <c r="B838" s="1" t="s">
        <v>1651</v>
      </c>
      <c r="C838" t="s">
        <v>21</v>
      </c>
      <c r="D838" t="s">
        <v>1652</v>
      </c>
      <c r="E838" t="s">
        <v>32</v>
      </c>
      <c r="F838" t="s">
        <v>5259</v>
      </c>
      <c r="G838" s="1">
        <v>837</v>
      </c>
    </row>
    <row r="839" spans="1:7" ht="13.5">
      <c r="A839" t="str">
        <f>"003817"</f>
        <v>003817</v>
      </c>
      <c r="B839" s="1" t="s">
        <v>1653</v>
      </c>
      <c r="C839" t="s">
        <v>985</v>
      </c>
      <c r="D839" t="s">
        <v>1654</v>
      </c>
      <c r="E839" t="s">
        <v>9</v>
      </c>
      <c r="F839" t="s">
        <v>5260</v>
      </c>
      <c r="G839" s="1">
        <v>838</v>
      </c>
    </row>
    <row r="840" spans="1:7" ht="13.5">
      <c r="A840" t="str">
        <f>"002379"</f>
        <v>002379</v>
      </c>
      <c r="B840" s="1" t="s">
        <v>1655</v>
      </c>
      <c r="C840" t="s">
        <v>317</v>
      </c>
      <c r="D840" t="s">
        <v>1656</v>
      </c>
      <c r="E840" t="s">
        <v>9</v>
      </c>
      <c r="F840" t="s">
        <v>5261</v>
      </c>
      <c r="G840" s="1">
        <v>839</v>
      </c>
    </row>
    <row r="841" spans="1:7" ht="13.5">
      <c r="A841" t="str">
        <f>"521710"</f>
        <v>521710</v>
      </c>
      <c r="B841" s="1" t="s">
        <v>1657</v>
      </c>
      <c r="C841" t="s">
        <v>18</v>
      </c>
      <c r="D841" t="s">
        <v>1658</v>
      </c>
      <c r="E841" t="s">
        <v>9</v>
      </c>
      <c r="F841" t="s">
        <v>5262</v>
      </c>
      <c r="G841" s="1">
        <v>840</v>
      </c>
    </row>
    <row r="842" spans="1:7" ht="13.5">
      <c r="A842" t="str">
        <f>"004777"</f>
        <v>004777</v>
      </c>
      <c r="B842" s="1" t="s">
        <v>732</v>
      </c>
      <c r="C842" t="s">
        <v>504</v>
      </c>
      <c r="D842" t="s">
        <v>1659</v>
      </c>
      <c r="E842" t="s">
        <v>9</v>
      </c>
      <c r="F842" t="s">
        <v>5263</v>
      </c>
      <c r="G842" s="1">
        <v>841</v>
      </c>
    </row>
    <row r="843" spans="1:7" ht="13.5">
      <c r="A843" t="str">
        <f>"000051"</f>
        <v>000051</v>
      </c>
      <c r="B843" s="1" t="s">
        <v>43</v>
      </c>
      <c r="C843" t="s">
        <v>44</v>
      </c>
      <c r="D843" t="s">
        <v>1660</v>
      </c>
      <c r="E843" t="s">
        <v>9</v>
      </c>
      <c r="F843" t="s">
        <v>5264</v>
      </c>
      <c r="G843" s="1">
        <v>842</v>
      </c>
    </row>
    <row r="844" spans="1:7" ht="13.5">
      <c r="A844" t="str">
        <f>"005922"</f>
        <v>005922</v>
      </c>
      <c r="B844" s="1" t="s">
        <v>1661</v>
      </c>
      <c r="C844" t="s">
        <v>1358</v>
      </c>
      <c r="D844" t="s">
        <v>1662</v>
      </c>
      <c r="E844" t="s">
        <v>9</v>
      </c>
      <c r="F844" t="s">
        <v>5265</v>
      </c>
      <c r="G844" s="1">
        <v>843</v>
      </c>
    </row>
    <row r="845" spans="1:7" ht="13.5">
      <c r="A845" t="str">
        <f>"001538"</f>
        <v>001538</v>
      </c>
      <c r="B845" s="1" t="s">
        <v>1663</v>
      </c>
      <c r="C845" t="s">
        <v>101</v>
      </c>
      <c r="D845" t="s">
        <v>1664</v>
      </c>
      <c r="E845" t="s">
        <v>9</v>
      </c>
      <c r="F845" t="s">
        <v>5266</v>
      </c>
      <c r="G845" s="1">
        <v>844</v>
      </c>
    </row>
    <row r="846" spans="1:7" ht="13.5">
      <c r="A846" t="str">
        <f>"000379"</f>
        <v>000379</v>
      </c>
      <c r="B846" s="1" t="s">
        <v>1665</v>
      </c>
      <c r="C846" t="s">
        <v>27</v>
      </c>
      <c r="D846" t="s">
        <v>1666</v>
      </c>
      <c r="E846" t="s">
        <v>90</v>
      </c>
      <c r="F846" t="s">
        <v>5267</v>
      </c>
      <c r="G846" s="1">
        <v>845</v>
      </c>
    </row>
    <row r="847" spans="1:7" ht="13.5">
      <c r="A847" t="str">
        <f>"000667"</f>
        <v>000667</v>
      </c>
      <c r="B847" s="1" t="s">
        <v>619</v>
      </c>
      <c r="C847" t="s">
        <v>504</v>
      </c>
      <c r="D847" t="s">
        <v>1667</v>
      </c>
      <c r="E847" t="s">
        <v>9</v>
      </c>
      <c r="F847" t="s">
        <v>5268</v>
      </c>
      <c r="G847" s="1">
        <v>846</v>
      </c>
    </row>
    <row r="848" spans="1:7" ht="13.5">
      <c r="A848" t="str">
        <f>"001696"</f>
        <v>001696</v>
      </c>
      <c r="B848" s="1" t="s">
        <v>1028</v>
      </c>
      <c r="C848" t="s">
        <v>293</v>
      </c>
      <c r="D848" t="s">
        <v>1668</v>
      </c>
      <c r="E848" t="s">
        <v>9</v>
      </c>
      <c r="F848" t="s">
        <v>5269</v>
      </c>
      <c r="G848" s="1">
        <v>847</v>
      </c>
    </row>
    <row r="849" spans="1:7" ht="13.5">
      <c r="A849" t="str">
        <f>"002116"</f>
        <v>002116</v>
      </c>
      <c r="B849" s="1" t="s">
        <v>1669</v>
      </c>
      <c r="C849" t="s">
        <v>34</v>
      </c>
      <c r="D849" t="s">
        <v>1670</v>
      </c>
      <c r="E849" t="s">
        <v>9</v>
      </c>
      <c r="F849" t="s">
        <v>5270</v>
      </c>
      <c r="G849" s="1">
        <v>848</v>
      </c>
    </row>
    <row r="850" spans="1:7" ht="13.5">
      <c r="A850" t="str">
        <f>"001562"</f>
        <v>001562</v>
      </c>
      <c r="B850" s="1" t="s">
        <v>292</v>
      </c>
      <c r="C850" t="s">
        <v>293</v>
      </c>
      <c r="D850" t="s">
        <v>1671</v>
      </c>
      <c r="E850" t="s">
        <v>9</v>
      </c>
      <c r="F850" t="s">
        <v>5271</v>
      </c>
      <c r="G850" s="1">
        <v>849</v>
      </c>
    </row>
    <row r="851" spans="1:7" ht="13.5">
      <c r="A851" t="str">
        <f>"808888"</f>
        <v>808888</v>
      </c>
      <c r="B851" s="1" t="s">
        <v>232</v>
      </c>
      <c r="C851" t="s">
        <v>233</v>
      </c>
      <c r="D851" t="s">
        <v>1672</v>
      </c>
      <c r="E851" t="s">
        <v>32</v>
      </c>
      <c r="F851" t="s">
        <v>5272</v>
      </c>
      <c r="G851" s="1">
        <v>850</v>
      </c>
    </row>
    <row r="852" spans="1:7" ht="13.5">
      <c r="A852" t="str">
        <f>"009678"</f>
        <v>009678</v>
      </c>
      <c r="B852" s="1" t="s">
        <v>64</v>
      </c>
      <c r="C852" t="s">
        <v>65</v>
      </c>
      <c r="D852" t="s">
        <v>1673</v>
      </c>
      <c r="E852" t="s">
        <v>13</v>
      </c>
      <c r="F852" t="s">
        <v>5273</v>
      </c>
      <c r="G852" s="1">
        <v>851</v>
      </c>
    </row>
    <row r="853" spans="1:7" ht="13.5">
      <c r="A853" t="str">
        <f>"002466"</f>
        <v>002466</v>
      </c>
      <c r="B853" s="1" t="s">
        <v>1674</v>
      </c>
      <c r="C853" t="s">
        <v>77</v>
      </c>
      <c r="D853" t="s">
        <v>1675</v>
      </c>
      <c r="E853" t="s">
        <v>32</v>
      </c>
      <c r="F853" t="s">
        <v>5274</v>
      </c>
      <c r="G853" s="1">
        <v>852</v>
      </c>
    </row>
    <row r="854" spans="1:7" ht="13.5">
      <c r="A854" t="str">
        <f>"001728"</f>
        <v>001728</v>
      </c>
      <c r="B854" s="1" t="s">
        <v>1517</v>
      </c>
      <c r="C854" t="s">
        <v>284</v>
      </c>
      <c r="D854" t="s">
        <v>1676</v>
      </c>
      <c r="E854" t="s">
        <v>13</v>
      </c>
      <c r="F854" t="s">
        <v>5275</v>
      </c>
      <c r="G854" s="1">
        <v>853</v>
      </c>
    </row>
    <row r="855" spans="1:7" ht="13.5">
      <c r="A855" t="str">
        <f>"005880"</f>
        <v>005880</v>
      </c>
      <c r="B855" s="1" t="s">
        <v>242</v>
      </c>
      <c r="C855" t="s">
        <v>98</v>
      </c>
      <c r="D855" t="s">
        <v>1677</v>
      </c>
      <c r="E855" t="s">
        <v>9</v>
      </c>
      <c r="F855" t="s">
        <v>5276</v>
      </c>
      <c r="G855" s="1">
        <v>854</v>
      </c>
    </row>
    <row r="856" spans="1:7" ht="13.5">
      <c r="A856" t="str">
        <f>"000962"</f>
        <v>000962</v>
      </c>
      <c r="B856" s="1" t="s">
        <v>1369</v>
      </c>
      <c r="C856" t="s">
        <v>77</v>
      </c>
      <c r="D856" t="s">
        <v>1678</v>
      </c>
      <c r="E856" t="s">
        <v>9</v>
      </c>
      <c r="F856" t="s">
        <v>5277</v>
      </c>
      <c r="G856" s="1">
        <v>855</v>
      </c>
    </row>
    <row r="857" spans="1:7" ht="13.5">
      <c r="A857" t="str">
        <f>"006288"</f>
        <v>006288</v>
      </c>
      <c r="B857" s="1" t="s">
        <v>1679</v>
      </c>
      <c r="C857" t="s">
        <v>529</v>
      </c>
      <c r="D857" t="s">
        <v>1680</v>
      </c>
      <c r="E857" t="s">
        <v>32</v>
      </c>
      <c r="F857" t="s">
        <v>5278</v>
      </c>
      <c r="G857" s="1">
        <v>856</v>
      </c>
    </row>
    <row r="858" spans="1:7" ht="13.5">
      <c r="A858" t="str">
        <f>"000186"</f>
        <v>000186</v>
      </c>
      <c r="B858" s="1" t="s">
        <v>371</v>
      </c>
      <c r="C858" t="s">
        <v>193</v>
      </c>
      <c r="D858" t="s">
        <v>1681</v>
      </c>
      <c r="E858" t="s">
        <v>9</v>
      </c>
      <c r="F858" t="s">
        <v>5279</v>
      </c>
      <c r="G858" s="1">
        <v>857</v>
      </c>
    </row>
    <row r="859" spans="1:7" ht="13.5">
      <c r="A859" t="str">
        <f>"000264"</f>
        <v>000264</v>
      </c>
      <c r="B859" s="1" t="s">
        <v>1454</v>
      </c>
      <c r="C859" t="s">
        <v>140</v>
      </c>
      <c r="D859" t="s">
        <v>1682</v>
      </c>
      <c r="E859" t="s">
        <v>32</v>
      </c>
      <c r="F859" t="s">
        <v>5280</v>
      </c>
      <c r="G859" s="1">
        <v>858</v>
      </c>
    </row>
    <row r="860" spans="1:7" ht="13.5">
      <c r="A860" t="str">
        <f>"009222"</f>
        <v>009222</v>
      </c>
      <c r="B860" s="1" t="s">
        <v>1071</v>
      </c>
      <c r="C860" t="s">
        <v>1072</v>
      </c>
      <c r="D860" t="s">
        <v>1683</v>
      </c>
      <c r="E860" t="s">
        <v>9</v>
      </c>
      <c r="F860" t="s">
        <v>5281</v>
      </c>
      <c r="G860" s="1">
        <v>859</v>
      </c>
    </row>
    <row r="861" spans="1:7" ht="13.5">
      <c r="A861" t="str">
        <f>"005999"</f>
        <v>005999</v>
      </c>
      <c r="B861" s="1" t="s">
        <v>1643</v>
      </c>
      <c r="C861" t="s">
        <v>147</v>
      </c>
      <c r="D861" t="s">
        <v>1684</v>
      </c>
      <c r="E861" t="s">
        <v>9</v>
      </c>
      <c r="F861" t="s">
        <v>5282</v>
      </c>
      <c r="G861" s="1">
        <v>860</v>
      </c>
    </row>
    <row r="862" spans="1:7" ht="13.5">
      <c r="A862" t="str">
        <f>"002991"</f>
        <v>002991</v>
      </c>
      <c r="B862" s="1" t="s">
        <v>1685</v>
      </c>
      <c r="C862" t="s">
        <v>60</v>
      </c>
      <c r="D862" t="s">
        <v>1686</v>
      </c>
      <c r="E862" t="s">
        <v>9</v>
      </c>
      <c r="F862" t="s">
        <v>5283</v>
      </c>
      <c r="G862" s="1">
        <v>861</v>
      </c>
    </row>
    <row r="863" spans="1:7" ht="13.5">
      <c r="A863" t="str">
        <f>"008800"</f>
        <v>008800</v>
      </c>
      <c r="B863" s="1" t="s">
        <v>387</v>
      </c>
      <c r="C863" t="s">
        <v>154</v>
      </c>
      <c r="D863" t="s">
        <v>1687</v>
      </c>
      <c r="E863" t="s">
        <v>9</v>
      </c>
      <c r="F863" t="s">
        <v>5284</v>
      </c>
      <c r="G863" s="1">
        <v>862</v>
      </c>
    </row>
    <row r="864" spans="1:7" ht="13.5">
      <c r="A864" t="str">
        <f>"002020"</f>
        <v>002020</v>
      </c>
      <c r="B864" s="1" t="s">
        <v>1688</v>
      </c>
      <c r="C864" t="s">
        <v>230</v>
      </c>
      <c r="D864" t="s">
        <v>1689</v>
      </c>
      <c r="E864" t="s">
        <v>32</v>
      </c>
      <c r="F864" t="s">
        <v>5285</v>
      </c>
      <c r="G864" s="1">
        <v>863</v>
      </c>
    </row>
    <row r="865" spans="1:7" ht="13.5">
      <c r="A865" t="str">
        <f>"009906"</f>
        <v>009906</v>
      </c>
      <c r="B865" s="1" t="s">
        <v>1690</v>
      </c>
      <c r="C865" t="s">
        <v>1691</v>
      </c>
      <c r="D865" t="s">
        <v>1692</v>
      </c>
      <c r="E865" t="s">
        <v>9</v>
      </c>
      <c r="F865" t="s">
        <v>5286</v>
      </c>
      <c r="G865" s="1">
        <v>864</v>
      </c>
    </row>
    <row r="866" spans="1:7" ht="13.5">
      <c r="A866" t="str">
        <f>"000154"</f>
        <v>000154</v>
      </c>
      <c r="B866" s="1" t="s">
        <v>1693</v>
      </c>
      <c r="C866" t="s">
        <v>1694</v>
      </c>
      <c r="D866" t="s">
        <v>1695</v>
      </c>
      <c r="E866" t="s">
        <v>13</v>
      </c>
      <c r="F866" t="s">
        <v>5287</v>
      </c>
      <c r="G866" s="1">
        <v>865</v>
      </c>
    </row>
    <row r="867" spans="1:7" ht="13.5">
      <c r="A867" t="str">
        <f>"002059"</f>
        <v>002059</v>
      </c>
      <c r="B867" s="1" t="s">
        <v>1696</v>
      </c>
      <c r="C867" t="s">
        <v>314</v>
      </c>
      <c r="D867" t="s">
        <v>1697</v>
      </c>
      <c r="E867" t="s">
        <v>9</v>
      </c>
      <c r="F867" t="s">
        <v>5288</v>
      </c>
      <c r="G867" s="1">
        <v>866</v>
      </c>
    </row>
    <row r="868" spans="1:7" ht="13.5">
      <c r="A868" t="str">
        <f>"005869"</f>
        <v>005869</v>
      </c>
      <c r="B868" s="1" t="s">
        <v>1698</v>
      </c>
      <c r="C868" t="s">
        <v>85</v>
      </c>
      <c r="D868" t="s">
        <v>1699</v>
      </c>
      <c r="E868" t="s">
        <v>32</v>
      </c>
      <c r="F868" t="s">
        <v>5289</v>
      </c>
      <c r="G868" s="1">
        <v>867</v>
      </c>
    </row>
    <row r="869" spans="1:7" ht="13.5">
      <c r="A869" t="str">
        <f>"004777"</f>
        <v>004777</v>
      </c>
      <c r="B869" s="1" t="s">
        <v>732</v>
      </c>
      <c r="C869" t="s">
        <v>504</v>
      </c>
      <c r="D869" t="s">
        <v>1700</v>
      </c>
      <c r="E869" t="s">
        <v>9</v>
      </c>
      <c r="F869" t="s">
        <v>5290</v>
      </c>
      <c r="G869" s="1">
        <v>868</v>
      </c>
    </row>
    <row r="870" spans="1:7" ht="13.5">
      <c r="A870" t="str">
        <f>"000152"</f>
        <v>000152</v>
      </c>
      <c r="B870" s="1" t="s">
        <v>1184</v>
      </c>
      <c r="C870" t="s">
        <v>1185</v>
      </c>
      <c r="D870" t="s">
        <v>1701</v>
      </c>
      <c r="E870" t="s">
        <v>32</v>
      </c>
      <c r="F870" t="s">
        <v>5291</v>
      </c>
      <c r="G870" s="1">
        <v>869</v>
      </c>
    </row>
    <row r="871" spans="1:7" ht="13.5">
      <c r="A871" t="str">
        <f>"002022"</f>
        <v>002022</v>
      </c>
      <c r="B871" s="1" t="s">
        <v>1266</v>
      </c>
      <c r="C871" t="s">
        <v>266</v>
      </c>
      <c r="D871" t="s">
        <v>1702</v>
      </c>
      <c r="E871" t="s">
        <v>32</v>
      </c>
      <c r="F871" t="s">
        <v>5292</v>
      </c>
      <c r="G871" s="1">
        <v>870</v>
      </c>
    </row>
    <row r="872" spans="1:7" ht="13.5">
      <c r="A872" t="str">
        <f>"007009"</f>
        <v>007009</v>
      </c>
      <c r="B872" s="1" t="s">
        <v>1703</v>
      </c>
      <c r="C872" t="s">
        <v>1704</v>
      </c>
      <c r="D872" t="s">
        <v>1705</v>
      </c>
      <c r="E872" t="s">
        <v>32</v>
      </c>
      <c r="F872" t="s">
        <v>5293</v>
      </c>
      <c r="G872" s="1">
        <v>871</v>
      </c>
    </row>
    <row r="873" spans="1:7" ht="13.5">
      <c r="A873" t="str">
        <f>"000051"</f>
        <v>000051</v>
      </c>
      <c r="B873" s="1" t="s">
        <v>43</v>
      </c>
      <c r="C873" t="s">
        <v>44</v>
      </c>
      <c r="D873" t="s">
        <v>1706</v>
      </c>
      <c r="E873" t="s">
        <v>9</v>
      </c>
      <c r="F873" t="s">
        <v>5294</v>
      </c>
      <c r="G873" s="1">
        <v>872</v>
      </c>
    </row>
    <row r="874" spans="1:7" ht="13.5">
      <c r="A874" t="str">
        <f>"000117"</f>
        <v>000117</v>
      </c>
      <c r="B874" s="1" t="s">
        <v>313</v>
      </c>
      <c r="C874" t="s">
        <v>314</v>
      </c>
      <c r="D874" t="s">
        <v>1707</v>
      </c>
      <c r="E874" t="s">
        <v>9</v>
      </c>
      <c r="F874" t="s">
        <v>5295</v>
      </c>
      <c r="G874" s="1">
        <v>873</v>
      </c>
    </row>
    <row r="875" spans="1:7" ht="13.5">
      <c r="A875" t="str">
        <f>"004777"</f>
        <v>004777</v>
      </c>
      <c r="B875" s="1" t="s">
        <v>732</v>
      </c>
      <c r="C875" t="s">
        <v>504</v>
      </c>
      <c r="D875" t="s">
        <v>1708</v>
      </c>
      <c r="E875" t="s">
        <v>197</v>
      </c>
      <c r="F875" t="s">
        <v>5296</v>
      </c>
      <c r="G875" s="1">
        <v>874</v>
      </c>
    </row>
    <row r="876" spans="1:7" ht="13.5">
      <c r="A876" t="str">
        <f>"884960"</f>
        <v>884960</v>
      </c>
      <c r="B876" s="1" t="s">
        <v>1709</v>
      </c>
      <c r="C876" t="s">
        <v>412</v>
      </c>
      <c r="D876" t="s">
        <v>1710</v>
      </c>
      <c r="E876" t="s">
        <v>9</v>
      </c>
      <c r="F876" t="s">
        <v>5297</v>
      </c>
      <c r="G876" s="1">
        <v>875</v>
      </c>
    </row>
    <row r="877" spans="1:7" ht="13.5">
      <c r="A877" t="str">
        <f>"000902"</f>
        <v>000902</v>
      </c>
      <c r="B877" s="1" t="s">
        <v>1711</v>
      </c>
      <c r="C877" t="s">
        <v>1712</v>
      </c>
      <c r="D877" t="s">
        <v>1713</v>
      </c>
      <c r="E877" t="s">
        <v>9</v>
      </c>
      <c r="F877" t="s">
        <v>5298</v>
      </c>
      <c r="G877" s="1">
        <v>876</v>
      </c>
    </row>
    <row r="878" spans="1:7" ht="13.5">
      <c r="A878" t="str">
        <f>"000045"</f>
        <v>000045</v>
      </c>
      <c r="B878" s="1" t="s">
        <v>885</v>
      </c>
      <c r="C878" t="s">
        <v>193</v>
      </c>
      <c r="D878" t="s">
        <v>1714</v>
      </c>
      <c r="E878" t="s">
        <v>32</v>
      </c>
      <c r="F878" t="s">
        <v>5299</v>
      </c>
      <c r="G878" s="1">
        <v>877</v>
      </c>
    </row>
    <row r="879" spans="1:7" ht="13.5">
      <c r="A879" t="str">
        <f>"008025"</f>
        <v>008025</v>
      </c>
      <c r="B879" s="1" t="s">
        <v>1715</v>
      </c>
      <c r="C879" t="s">
        <v>77</v>
      </c>
      <c r="D879" t="s">
        <v>1716</v>
      </c>
      <c r="E879" t="s">
        <v>32</v>
      </c>
      <c r="F879" t="s">
        <v>5300</v>
      </c>
      <c r="G879" s="1">
        <v>878</v>
      </c>
    </row>
    <row r="880" spans="1:7" ht="13.5">
      <c r="A880" t="str">
        <f>"000796"</f>
        <v>000796</v>
      </c>
      <c r="B880" s="1" t="s">
        <v>1717</v>
      </c>
      <c r="C880" t="s">
        <v>135</v>
      </c>
      <c r="D880" t="s">
        <v>1718</v>
      </c>
      <c r="E880" t="s">
        <v>9</v>
      </c>
      <c r="F880" t="s">
        <v>5301</v>
      </c>
      <c r="G880" s="1">
        <v>879</v>
      </c>
    </row>
    <row r="881" spans="1:7" ht="13.5">
      <c r="A881" t="str">
        <f>"002897"</f>
        <v>002897</v>
      </c>
      <c r="B881" s="1" t="s">
        <v>861</v>
      </c>
      <c r="C881" t="s">
        <v>862</v>
      </c>
      <c r="D881" t="s">
        <v>1719</v>
      </c>
      <c r="E881" t="s">
        <v>32</v>
      </c>
      <c r="F881" t="s">
        <v>5302</v>
      </c>
      <c r="G881" s="1">
        <v>880</v>
      </c>
    </row>
    <row r="882" spans="1:7" ht="13.5">
      <c r="A882" t="str">
        <f>"001728"</f>
        <v>001728</v>
      </c>
      <c r="B882" s="1" t="s">
        <v>1517</v>
      </c>
      <c r="C882" t="s">
        <v>284</v>
      </c>
      <c r="D882" t="s">
        <v>1720</v>
      </c>
      <c r="E882" t="s">
        <v>9</v>
      </c>
      <c r="F882" t="s">
        <v>5303</v>
      </c>
      <c r="G882" s="1">
        <v>881</v>
      </c>
    </row>
    <row r="883" spans="1:7" ht="13.5">
      <c r="A883" t="str">
        <f>"000116"</f>
        <v>000116</v>
      </c>
      <c r="B883" s="1" t="s">
        <v>1721</v>
      </c>
      <c r="C883" t="s">
        <v>154</v>
      </c>
      <c r="D883" t="s">
        <v>1722</v>
      </c>
      <c r="E883" t="s">
        <v>32</v>
      </c>
      <c r="F883" t="s">
        <v>5304</v>
      </c>
      <c r="G883" s="1">
        <v>882</v>
      </c>
    </row>
    <row r="884" spans="1:7" ht="13.5">
      <c r="A884" t="str">
        <f>"002100"</f>
        <v>002100</v>
      </c>
      <c r="B884" s="1" t="s">
        <v>1532</v>
      </c>
      <c r="C884" t="s">
        <v>135</v>
      </c>
      <c r="D884" t="s">
        <v>1723</v>
      </c>
      <c r="E884" t="s">
        <v>32</v>
      </c>
      <c r="F884" t="s">
        <v>5305</v>
      </c>
      <c r="G884" s="1">
        <v>883</v>
      </c>
    </row>
    <row r="885" spans="1:7" ht="13.5">
      <c r="A885" t="str">
        <f>"000922"</f>
        <v>000922</v>
      </c>
      <c r="B885" s="1" t="s">
        <v>1724</v>
      </c>
      <c r="C885" t="s">
        <v>529</v>
      </c>
      <c r="D885" t="s">
        <v>1725</v>
      </c>
      <c r="E885" t="s">
        <v>13</v>
      </c>
      <c r="F885" t="s">
        <v>5306</v>
      </c>
      <c r="G885" s="1">
        <v>884</v>
      </c>
    </row>
    <row r="886" spans="1:7" ht="13.5">
      <c r="A886" t="str">
        <f>"000510"</f>
        <v>000510</v>
      </c>
      <c r="B886" s="1" t="s">
        <v>959</v>
      </c>
      <c r="C886" t="s">
        <v>960</v>
      </c>
      <c r="D886" t="s">
        <v>1726</v>
      </c>
      <c r="E886" t="s">
        <v>13</v>
      </c>
      <c r="F886" t="s">
        <v>5307</v>
      </c>
      <c r="G886" s="1">
        <v>885</v>
      </c>
    </row>
    <row r="887" spans="1:7" ht="13.5">
      <c r="A887" t="str">
        <f>"000560"</f>
        <v>000560</v>
      </c>
      <c r="B887" s="1" t="s">
        <v>1727</v>
      </c>
      <c r="C887" t="s">
        <v>1564</v>
      </c>
      <c r="D887" t="s">
        <v>1728</v>
      </c>
      <c r="E887" t="s">
        <v>9</v>
      </c>
      <c r="F887" t="s">
        <v>5308</v>
      </c>
      <c r="G887" s="1">
        <v>886</v>
      </c>
    </row>
    <row r="888" spans="1:7" ht="13.5">
      <c r="A888" t="str">
        <f>"004688"</f>
        <v>004688</v>
      </c>
      <c r="B888" s="1" t="s">
        <v>195</v>
      </c>
      <c r="C888" t="s">
        <v>72</v>
      </c>
      <c r="D888" t="s">
        <v>1729</v>
      </c>
      <c r="E888" t="s">
        <v>9</v>
      </c>
      <c r="F888" t="s">
        <v>5309</v>
      </c>
      <c r="G888" s="1">
        <v>887</v>
      </c>
    </row>
    <row r="889" spans="1:7" ht="13.5">
      <c r="A889" t="str">
        <f>"001923"</f>
        <v>001923</v>
      </c>
      <c r="B889" s="1" t="s">
        <v>1730</v>
      </c>
      <c r="C889" t="s">
        <v>27</v>
      </c>
      <c r="D889" t="s">
        <v>1731</v>
      </c>
      <c r="E889" t="s">
        <v>36</v>
      </c>
      <c r="F889" t="s">
        <v>5310</v>
      </c>
      <c r="G889" s="1">
        <v>888</v>
      </c>
    </row>
    <row r="890" spans="1:7" ht="13.5">
      <c r="A890" t="str">
        <f>"005980"</f>
        <v>005980</v>
      </c>
      <c r="B890" s="1" t="s">
        <v>1732</v>
      </c>
      <c r="C890" t="s">
        <v>107</v>
      </c>
      <c r="D890" t="s">
        <v>1733</v>
      </c>
      <c r="E890" t="s">
        <v>9</v>
      </c>
      <c r="F890" t="s">
        <v>5311</v>
      </c>
      <c r="G890" s="1">
        <v>889</v>
      </c>
    </row>
    <row r="891" spans="1:7" ht="13.5">
      <c r="A891" t="str">
        <f>"005979"</f>
        <v>005979</v>
      </c>
      <c r="B891" s="1" t="s">
        <v>594</v>
      </c>
      <c r="C891" t="s">
        <v>233</v>
      </c>
      <c r="D891" t="s">
        <v>1734</v>
      </c>
      <c r="E891" t="s">
        <v>197</v>
      </c>
      <c r="F891" t="s">
        <v>5312</v>
      </c>
      <c r="G891" s="1">
        <v>890</v>
      </c>
    </row>
    <row r="892" spans="1:7" ht="13.5">
      <c r="A892" t="str">
        <f>"001080"</f>
        <v>001080</v>
      </c>
      <c r="B892" s="1" t="s">
        <v>1443</v>
      </c>
      <c r="C892" t="s">
        <v>1116</v>
      </c>
      <c r="D892" t="s">
        <v>1735</v>
      </c>
      <c r="E892" t="s">
        <v>241</v>
      </c>
      <c r="F892" t="s">
        <v>5313</v>
      </c>
      <c r="G892" s="1">
        <v>891</v>
      </c>
    </row>
    <row r="893" spans="1:7" ht="13.5">
      <c r="A893" t="str">
        <f>"087999"</f>
        <v>087999</v>
      </c>
      <c r="B893" s="1" t="s">
        <v>244</v>
      </c>
      <c r="C893" t="s">
        <v>245</v>
      </c>
      <c r="D893" t="s">
        <v>1736</v>
      </c>
      <c r="E893" t="s">
        <v>197</v>
      </c>
      <c r="F893" t="s">
        <v>5314</v>
      </c>
      <c r="G893" s="1">
        <v>892</v>
      </c>
    </row>
    <row r="894" spans="1:7" ht="13.5">
      <c r="A894" t="str">
        <f>"002600"</f>
        <v>002600</v>
      </c>
      <c r="B894" s="1" t="s">
        <v>686</v>
      </c>
      <c r="C894" t="s">
        <v>248</v>
      </c>
      <c r="D894" t="s">
        <v>1737</v>
      </c>
      <c r="E894" t="s">
        <v>13</v>
      </c>
      <c r="F894" t="s">
        <v>5315</v>
      </c>
      <c r="G894" s="1">
        <v>893</v>
      </c>
    </row>
    <row r="895" spans="1:7" ht="13.5">
      <c r="A895" t="str">
        <f>"005576"</f>
        <v>005576</v>
      </c>
      <c r="B895" s="1" t="s">
        <v>1738</v>
      </c>
      <c r="C895" t="s">
        <v>850</v>
      </c>
      <c r="D895" t="s">
        <v>1739</v>
      </c>
      <c r="E895" t="s">
        <v>9</v>
      </c>
      <c r="F895" t="s">
        <v>5316</v>
      </c>
      <c r="G895" s="1">
        <v>894</v>
      </c>
    </row>
    <row r="896" spans="1:7" ht="13.5">
      <c r="A896" t="str">
        <f>"957666"</f>
        <v>957666</v>
      </c>
      <c r="B896" s="1" t="s">
        <v>1740</v>
      </c>
      <c r="C896" t="s">
        <v>72</v>
      </c>
      <c r="D896" t="s">
        <v>1741</v>
      </c>
      <c r="E896" t="s">
        <v>9</v>
      </c>
      <c r="F896" t="s">
        <v>5317</v>
      </c>
      <c r="G896" s="1">
        <v>895</v>
      </c>
    </row>
    <row r="897" spans="1:7" ht="13.5">
      <c r="A897" t="str">
        <f>"001797"</f>
        <v>001797</v>
      </c>
      <c r="B897" s="1" t="s">
        <v>1742</v>
      </c>
      <c r="C897" t="s">
        <v>493</v>
      </c>
      <c r="D897" t="s">
        <v>1743</v>
      </c>
      <c r="E897" t="s">
        <v>32</v>
      </c>
      <c r="F897" t="s">
        <v>5318</v>
      </c>
      <c r="G897" s="1">
        <v>896</v>
      </c>
    </row>
    <row r="898" spans="1:7" ht="13.5">
      <c r="A898" t="str">
        <f>"009567"</f>
        <v>009567</v>
      </c>
      <c r="B898" s="1" t="s">
        <v>1744</v>
      </c>
      <c r="C898" t="s">
        <v>330</v>
      </c>
      <c r="D898" t="s">
        <v>1745</v>
      </c>
      <c r="E898" t="s">
        <v>32</v>
      </c>
      <c r="F898" t="s">
        <v>5319</v>
      </c>
      <c r="G898" s="1">
        <v>897</v>
      </c>
    </row>
    <row r="899" spans="1:7" ht="13.5">
      <c r="A899" t="str">
        <f>"004062"</f>
        <v>004062</v>
      </c>
      <c r="B899" s="1" t="s">
        <v>1746</v>
      </c>
      <c r="C899" t="s">
        <v>68</v>
      </c>
      <c r="D899" t="s">
        <v>1747</v>
      </c>
      <c r="E899" t="s">
        <v>9</v>
      </c>
      <c r="F899" t="s">
        <v>5320</v>
      </c>
      <c r="G899" s="1">
        <v>898</v>
      </c>
    </row>
    <row r="900" spans="1:7" ht="13.5">
      <c r="A900" t="str">
        <f>"000058"</f>
        <v>000058</v>
      </c>
      <c r="B900" s="1" t="s">
        <v>1748</v>
      </c>
      <c r="C900" t="s">
        <v>227</v>
      </c>
      <c r="D900" t="s">
        <v>1749</v>
      </c>
      <c r="E900" t="s">
        <v>32</v>
      </c>
      <c r="F900" t="s">
        <v>5321</v>
      </c>
      <c r="G900" s="1">
        <v>899</v>
      </c>
    </row>
    <row r="901" spans="1:7" ht="13.5">
      <c r="A901" t="str">
        <f>"001811"</f>
        <v>001811</v>
      </c>
      <c r="B901" s="1" t="s">
        <v>1215</v>
      </c>
      <c r="C901" t="s">
        <v>50</v>
      </c>
      <c r="D901" t="s">
        <v>1750</v>
      </c>
      <c r="E901" t="s">
        <v>9</v>
      </c>
      <c r="F901" t="s">
        <v>5322</v>
      </c>
      <c r="G901" s="1">
        <v>900</v>
      </c>
    </row>
    <row r="902" spans="1:7" ht="13.5">
      <c r="A902" t="str">
        <f>"989898"</f>
        <v>989898</v>
      </c>
      <c r="B902" s="1" t="s">
        <v>1751</v>
      </c>
      <c r="C902" t="s">
        <v>1752</v>
      </c>
      <c r="D902" t="s">
        <v>1753</v>
      </c>
      <c r="E902" t="s">
        <v>197</v>
      </c>
      <c r="F902" t="s">
        <v>5323</v>
      </c>
      <c r="G902" s="1">
        <v>901</v>
      </c>
    </row>
    <row r="903" spans="1:7" ht="13.5">
      <c r="A903" t="str">
        <f>"081996"</f>
        <v>081996</v>
      </c>
      <c r="B903" s="1" t="s">
        <v>1754</v>
      </c>
      <c r="C903" t="s">
        <v>154</v>
      </c>
      <c r="D903" t="s">
        <v>1755</v>
      </c>
      <c r="E903" t="s">
        <v>52</v>
      </c>
      <c r="F903" t="s">
        <v>5324</v>
      </c>
      <c r="G903" s="1">
        <v>902</v>
      </c>
    </row>
    <row r="904" spans="1:7" ht="13.5">
      <c r="A904" t="str">
        <f>"006388"</f>
        <v>006388</v>
      </c>
      <c r="B904" s="1" t="s">
        <v>839</v>
      </c>
      <c r="C904" t="s">
        <v>77</v>
      </c>
      <c r="D904" t="s">
        <v>1756</v>
      </c>
      <c r="E904" t="s">
        <v>32</v>
      </c>
      <c r="F904" t="s">
        <v>5325</v>
      </c>
      <c r="G904" s="1">
        <v>903</v>
      </c>
    </row>
    <row r="905" spans="1:7" ht="13.5">
      <c r="A905" t="str">
        <f>"000614"</f>
        <v>000614</v>
      </c>
      <c r="B905" s="1" t="s">
        <v>1757</v>
      </c>
      <c r="C905" t="s">
        <v>201</v>
      </c>
      <c r="D905" t="s">
        <v>1758</v>
      </c>
      <c r="E905" t="s">
        <v>179</v>
      </c>
      <c r="F905" t="s">
        <v>5326</v>
      </c>
      <c r="G905" s="1">
        <v>904</v>
      </c>
    </row>
    <row r="906" spans="1:7" ht="13.5">
      <c r="A906" t="str">
        <f>"041888"</f>
        <v>041888</v>
      </c>
      <c r="B906" s="1" t="s">
        <v>1632</v>
      </c>
      <c r="C906" t="s">
        <v>50</v>
      </c>
      <c r="D906" t="s">
        <v>1759</v>
      </c>
      <c r="E906" t="s">
        <v>9</v>
      </c>
      <c r="F906" t="s">
        <v>5327</v>
      </c>
      <c r="G906" s="1">
        <v>905</v>
      </c>
    </row>
    <row r="907" spans="1:7" ht="13.5">
      <c r="A907" t="str">
        <f>"002276"</f>
        <v>002276</v>
      </c>
      <c r="B907" s="1" t="s">
        <v>1760</v>
      </c>
      <c r="C907" t="s">
        <v>1053</v>
      </c>
      <c r="D907" t="s">
        <v>1761</v>
      </c>
      <c r="E907" t="s">
        <v>9</v>
      </c>
      <c r="F907" t="s">
        <v>5328</v>
      </c>
      <c r="G907" s="1">
        <v>906</v>
      </c>
    </row>
    <row r="908" spans="1:7" ht="13.5">
      <c r="A908" t="str">
        <f>"000080"</f>
        <v>000080</v>
      </c>
      <c r="B908" s="1" t="s">
        <v>250</v>
      </c>
      <c r="C908" t="s">
        <v>251</v>
      </c>
      <c r="D908" t="s">
        <v>1762</v>
      </c>
      <c r="E908" t="s">
        <v>32</v>
      </c>
      <c r="F908" t="s">
        <v>5329</v>
      </c>
      <c r="G908" s="1">
        <v>907</v>
      </c>
    </row>
    <row r="909" spans="1:7" ht="13.5">
      <c r="A909" t="str">
        <f>"006616"</f>
        <v>006616</v>
      </c>
      <c r="B909" s="1" t="s">
        <v>914</v>
      </c>
      <c r="C909" t="s">
        <v>251</v>
      </c>
      <c r="D909" t="s">
        <v>1763</v>
      </c>
      <c r="E909" t="s">
        <v>32</v>
      </c>
      <c r="F909" t="s">
        <v>5330</v>
      </c>
      <c r="G909" s="1">
        <v>908</v>
      </c>
    </row>
    <row r="910" spans="1:7" ht="13.5">
      <c r="A910" t="str">
        <f>"002860"</f>
        <v>002860</v>
      </c>
      <c r="B910" s="1" t="s">
        <v>1764</v>
      </c>
      <c r="C910" t="s">
        <v>723</v>
      </c>
      <c r="D910" t="s">
        <v>1765</v>
      </c>
      <c r="E910" t="s">
        <v>9</v>
      </c>
      <c r="F910" t="s">
        <v>5331</v>
      </c>
      <c r="G910" s="1">
        <v>909</v>
      </c>
    </row>
    <row r="911" spans="1:7" ht="13.5">
      <c r="A911" t="str">
        <f>"005368"</f>
        <v>005368</v>
      </c>
      <c r="B911" s="1" t="s">
        <v>1766</v>
      </c>
      <c r="C911" t="s">
        <v>88</v>
      </c>
      <c r="D911" t="s">
        <v>1767</v>
      </c>
      <c r="E911" t="s">
        <v>9</v>
      </c>
      <c r="F911" t="s">
        <v>5332</v>
      </c>
      <c r="G911" s="1">
        <v>910</v>
      </c>
    </row>
    <row r="912" spans="1:7" ht="13.5">
      <c r="A912" t="str">
        <f>"005958"</f>
        <v>005958</v>
      </c>
      <c r="B912" s="1" t="s">
        <v>1768</v>
      </c>
      <c r="C912" t="s">
        <v>314</v>
      </c>
      <c r="D912" t="s">
        <v>1769</v>
      </c>
      <c r="E912" t="s">
        <v>9</v>
      </c>
      <c r="F912" t="s">
        <v>5333</v>
      </c>
      <c r="G912" s="1">
        <v>911</v>
      </c>
    </row>
    <row r="913" spans="1:7" ht="13.5">
      <c r="A913" t="str">
        <f>"008088"</f>
        <v>008088</v>
      </c>
      <c r="B913" s="1" t="s">
        <v>1032</v>
      </c>
      <c r="C913" t="s">
        <v>101</v>
      </c>
      <c r="D913" t="s">
        <v>1770</v>
      </c>
      <c r="E913" t="s">
        <v>32</v>
      </c>
      <c r="F913" t="s">
        <v>5334</v>
      </c>
      <c r="G913" s="1">
        <v>912</v>
      </c>
    </row>
    <row r="914" spans="1:7" ht="13.5">
      <c r="A914" t="str">
        <f>"000290"</f>
        <v>000290</v>
      </c>
      <c r="B914" s="1" t="s">
        <v>404</v>
      </c>
      <c r="C914" t="s">
        <v>405</v>
      </c>
      <c r="D914" t="s">
        <v>1771</v>
      </c>
      <c r="E914" t="s">
        <v>9</v>
      </c>
      <c r="F914" t="s">
        <v>5335</v>
      </c>
      <c r="G914" s="1">
        <v>913</v>
      </c>
    </row>
    <row r="915" spans="1:7" ht="13.5">
      <c r="A915" t="str">
        <f>"004132"</f>
        <v>004132</v>
      </c>
      <c r="B915" s="1" t="s">
        <v>1772</v>
      </c>
      <c r="C915" t="s">
        <v>1773</v>
      </c>
      <c r="D915" t="s">
        <v>1774</v>
      </c>
      <c r="E915" t="s">
        <v>9</v>
      </c>
      <c r="F915" t="s">
        <v>5336</v>
      </c>
      <c r="G915" s="1">
        <v>914</v>
      </c>
    </row>
    <row r="916" spans="1:7" ht="13.5">
      <c r="A916" t="str">
        <f>"006586"</f>
        <v>006586</v>
      </c>
      <c r="B916" s="1" t="s">
        <v>1775</v>
      </c>
      <c r="C916" t="s">
        <v>1776</v>
      </c>
      <c r="D916" t="s">
        <v>1777</v>
      </c>
      <c r="E916" t="s">
        <v>13</v>
      </c>
      <c r="F916" t="s">
        <v>5337</v>
      </c>
      <c r="G916" s="1">
        <v>915</v>
      </c>
    </row>
    <row r="917" spans="1:7" ht="13.5">
      <c r="A917" t="str">
        <f>"957666"</f>
        <v>957666</v>
      </c>
      <c r="B917" s="1" t="s">
        <v>1740</v>
      </c>
      <c r="C917" t="s">
        <v>72</v>
      </c>
      <c r="D917" t="s">
        <v>1778</v>
      </c>
      <c r="E917" t="s">
        <v>9</v>
      </c>
      <c r="F917" t="s">
        <v>5338</v>
      </c>
      <c r="G917" s="1">
        <v>916</v>
      </c>
    </row>
    <row r="918" spans="1:7" ht="13.5">
      <c r="A918" t="str">
        <f>"000002"</f>
        <v>000002</v>
      </c>
      <c r="B918" s="1" t="s">
        <v>1779</v>
      </c>
      <c r="C918" t="s">
        <v>135</v>
      </c>
      <c r="D918" t="s">
        <v>1780</v>
      </c>
      <c r="E918" t="s">
        <v>32</v>
      </c>
      <c r="F918" t="s">
        <v>5339</v>
      </c>
      <c r="G918" s="1">
        <v>917</v>
      </c>
    </row>
    <row r="919" spans="1:7" ht="13.5">
      <c r="A919" t="str">
        <f>"033333"</f>
        <v>033333</v>
      </c>
      <c r="B919" s="1" t="s">
        <v>1781</v>
      </c>
      <c r="C919" t="s">
        <v>1782</v>
      </c>
      <c r="D919" t="s">
        <v>1783</v>
      </c>
      <c r="E919" t="s">
        <v>9</v>
      </c>
      <c r="F919" t="s">
        <v>5340</v>
      </c>
      <c r="G919" s="1">
        <v>918</v>
      </c>
    </row>
    <row r="920" spans="1:7" ht="13.5">
      <c r="A920" t="str">
        <f>"009353"</f>
        <v>009353</v>
      </c>
      <c r="B920" s="1" t="s">
        <v>1784</v>
      </c>
      <c r="C920" t="s">
        <v>7</v>
      </c>
      <c r="D920" t="s">
        <v>1785</v>
      </c>
      <c r="E920" t="s">
        <v>32</v>
      </c>
      <c r="F920" t="s">
        <v>5341</v>
      </c>
      <c r="G920" s="1">
        <v>919</v>
      </c>
    </row>
    <row r="921" spans="1:7" ht="13.5">
      <c r="A921" t="str">
        <f>"008871"</f>
        <v>008871</v>
      </c>
      <c r="B921" s="1" t="s">
        <v>1786</v>
      </c>
      <c r="C921" t="s">
        <v>154</v>
      </c>
      <c r="D921" t="s">
        <v>1787</v>
      </c>
      <c r="E921" t="s">
        <v>32</v>
      </c>
      <c r="F921" t="s">
        <v>5342</v>
      </c>
      <c r="G921" s="1">
        <v>920</v>
      </c>
    </row>
    <row r="922" spans="1:7" ht="13.5">
      <c r="A922" t="str">
        <f>"947858"</f>
        <v>947858</v>
      </c>
      <c r="B922" s="1" t="s">
        <v>872</v>
      </c>
      <c r="C922" t="s">
        <v>873</v>
      </c>
      <c r="D922" t="s">
        <v>1788</v>
      </c>
      <c r="E922" t="s">
        <v>9</v>
      </c>
      <c r="F922" t="s">
        <v>5343</v>
      </c>
      <c r="G922" s="1">
        <v>921</v>
      </c>
    </row>
    <row r="923" spans="1:7" ht="13.5">
      <c r="A923" t="str">
        <f>"001109"</f>
        <v>001109</v>
      </c>
      <c r="B923" s="1" t="s">
        <v>1789</v>
      </c>
      <c r="C923" t="s">
        <v>943</v>
      </c>
      <c r="D923" t="s">
        <v>1790</v>
      </c>
      <c r="E923" t="s">
        <v>32</v>
      </c>
      <c r="F923" t="s">
        <v>5344</v>
      </c>
      <c r="G923" s="1">
        <v>922</v>
      </c>
    </row>
    <row r="924" spans="1:7" ht="13.5">
      <c r="A924" t="str">
        <f>"062128"</f>
        <v>062128</v>
      </c>
      <c r="B924" s="1" t="s">
        <v>1315</v>
      </c>
      <c r="C924" t="s">
        <v>1316</v>
      </c>
      <c r="D924" t="s">
        <v>1791</v>
      </c>
      <c r="E924" t="s">
        <v>9</v>
      </c>
      <c r="F924" t="s">
        <v>5345</v>
      </c>
      <c r="G924" s="1">
        <v>923</v>
      </c>
    </row>
    <row r="925" spans="1:7" ht="13.5">
      <c r="A925" t="str">
        <f>"009619"</f>
        <v>009619</v>
      </c>
      <c r="B925" s="1" t="s">
        <v>725</v>
      </c>
      <c r="C925" t="s">
        <v>302</v>
      </c>
      <c r="D925" t="s">
        <v>1792</v>
      </c>
      <c r="E925" t="s">
        <v>9</v>
      </c>
      <c r="F925" t="s">
        <v>5346</v>
      </c>
      <c r="G925" s="1">
        <v>924</v>
      </c>
    </row>
    <row r="926" spans="1:7" ht="13.5">
      <c r="A926" t="str">
        <f>"000634"</f>
        <v>000634</v>
      </c>
      <c r="B926" s="1" t="s">
        <v>755</v>
      </c>
      <c r="C926" t="s">
        <v>756</v>
      </c>
      <c r="D926" t="s">
        <v>1793</v>
      </c>
      <c r="E926" t="s">
        <v>32</v>
      </c>
      <c r="F926" t="s">
        <v>5347</v>
      </c>
      <c r="G926" s="1">
        <v>925</v>
      </c>
    </row>
    <row r="927" spans="1:7" ht="13.5">
      <c r="A927" t="str">
        <f>"000651"</f>
        <v>000651</v>
      </c>
      <c r="B927" s="1" t="s">
        <v>506</v>
      </c>
      <c r="C927" t="s">
        <v>507</v>
      </c>
      <c r="D927" t="s">
        <v>1794</v>
      </c>
      <c r="E927" t="s">
        <v>13</v>
      </c>
      <c r="F927" t="s">
        <v>5348</v>
      </c>
      <c r="G927" s="1">
        <v>926</v>
      </c>
    </row>
    <row r="928" spans="1:7" ht="13.5">
      <c r="A928" t="str">
        <f>"038102"</f>
        <v>038102</v>
      </c>
      <c r="B928" s="1" t="s">
        <v>592</v>
      </c>
      <c r="C928" t="s">
        <v>15</v>
      </c>
      <c r="D928" t="s">
        <v>1795</v>
      </c>
      <c r="E928" t="s">
        <v>32</v>
      </c>
      <c r="F928" t="s">
        <v>5349</v>
      </c>
      <c r="G928" s="1">
        <v>927</v>
      </c>
    </row>
    <row r="929" spans="1:7" ht="13.5">
      <c r="A929" t="str">
        <f>"000199"</f>
        <v>000199</v>
      </c>
      <c r="B929" s="1" t="s">
        <v>1577</v>
      </c>
      <c r="C929" t="s">
        <v>107</v>
      </c>
      <c r="D929" t="s">
        <v>1796</v>
      </c>
      <c r="E929" t="s">
        <v>9</v>
      </c>
      <c r="F929" t="s">
        <v>5350</v>
      </c>
      <c r="G929" s="1">
        <v>928</v>
      </c>
    </row>
    <row r="930" spans="1:7" ht="13.5">
      <c r="A930" t="str">
        <f>"000899"</f>
        <v>000899</v>
      </c>
      <c r="B930" s="1" t="s">
        <v>1797</v>
      </c>
      <c r="C930" t="s">
        <v>654</v>
      </c>
      <c r="D930" t="s">
        <v>1798</v>
      </c>
      <c r="E930" t="s">
        <v>32</v>
      </c>
      <c r="F930" t="s">
        <v>5351</v>
      </c>
      <c r="G930" s="1">
        <v>929</v>
      </c>
    </row>
    <row r="931" spans="1:7" ht="13.5">
      <c r="A931" t="str">
        <f>"005280"</f>
        <v>005280</v>
      </c>
      <c r="B931" s="1" t="s">
        <v>1799</v>
      </c>
      <c r="C931" t="s">
        <v>41</v>
      </c>
      <c r="D931" t="s">
        <v>1800</v>
      </c>
      <c r="E931" t="s">
        <v>90</v>
      </c>
      <c r="F931" t="s">
        <v>5352</v>
      </c>
      <c r="G931" s="1">
        <v>930</v>
      </c>
    </row>
    <row r="932" spans="1:7" ht="13.5">
      <c r="A932" t="str">
        <f>"005789"</f>
        <v>005789</v>
      </c>
      <c r="B932" s="1" t="s">
        <v>131</v>
      </c>
      <c r="C932" t="s">
        <v>132</v>
      </c>
      <c r="D932" t="s">
        <v>1801</v>
      </c>
      <c r="E932" t="s">
        <v>52</v>
      </c>
      <c r="F932" t="s">
        <v>5353</v>
      </c>
      <c r="G932" s="1">
        <v>931</v>
      </c>
    </row>
    <row r="933" spans="1:7" ht="13.5">
      <c r="A933" t="str">
        <f>"866188"</f>
        <v>866188</v>
      </c>
      <c r="B933" s="1" t="s">
        <v>1190</v>
      </c>
      <c r="C933" t="s">
        <v>1191</v>
      </c>
      <c r="D933" t="s">
        <v>1802</v>
      </c>
      <c r="E933" t="s">
        <v>32</v>
      </c>
      <c r="F933" t="s">
        <v>5354</v>
      </c>
      <c r="G933" s="1">
        <v>932</v>
      </c>
    </row>
    <row r="934" spans="1:7" ht="13.5">
      <c r="A934" t="str">
        <f>"000301"</f>
        <v>000301</v>
      </c>
      <c r="B934" s="1" t="s">
        <v>1803</v>
      </c>
      <c r="C934" t="s">
        <v>547</v>
      </c>
      <c r="D934" t="s">
        <v>1804</v>
      </c>
      <c r="E934" t="s">
        <v>9</v>
      </c>
      <c r="F934" t="s">
        <v>5355</v>
      </c>
      <c r="G934" s="1">
        <v>933</v>
      </c>
    </row>
    <row r="935" spans="1:7" ht="13.5">
      <c r="A935" t="str">
        <f>"002818"</f>
        <v>002818</v>
      </c>
      <c r="B935" s="1" t="s">
        <v>1538</v>
      </c>
      <c r="C935" t="s">
        <v>117</v>
      </c>
      <c r="D935" t="s">
        <v>1805</v>
      </c>
      <c r="E935" t="s">
        <v>90</v>
      </c>
      <c r="F935" t="s">
        <v>5356</v>
      </c>
      <c r="G935" s="1">
        <v>934</v>
      </c>
    </row>
    <row r="936" spans="1:7" ht="13.5">
      <c r="A936" t="str">
        <f>"007318"</f>
        <v>007318</v>
      </c>
      <c r="B936" s="1" t="s">
        <v>671</v>
      </c>
      <c r="C936" t="s">
        <v>227</v>
      </c>
      <c r="D936" t="s">
        <v>1806</v>
      </c>
      <c r="E936" t="s">
        <v>9</v>
      </c>
      <c r="F936" t="s">
        <v>5357</v>
      </c>
      <c r="G936" s="1">
        <v>935</v>
      </c>
    </row>
    <row r="937" spans="1:7" ht="13.5">
      <c r="A937" t="str">
        <f>"001907"</f>
        <v>001907</v>
      </c>
      <c r="B937" s="1" t="s">
        <v>1807</v>
      </c>
      <c r="C937" t="s">
        <v>107</v>
      </c>
      <c r="D937" t="s">
        <v>1808</v>
      </c>
      <c r="E937" t="s">
        <v>9</v>
      </c>
      <c r="F937" t="s">
        <v>5358</v>
      </c>
      <c r="G937" s="1">
        <v>936</v>
      </c>
    </row>
    <row r="938" spans="1:7" ht="13.5">
      <c r="A938" t="str">
        <f>"001279"</f>
        <v>001279</v>
      </c>
      <c r="B938" s="1" t="s">
        <v>542</v>
      </c>
      <c r="C938" t="s">
        <v>462</v>
      </c>
      <c r="D938" t="s">
        <v>1809</v>
      </c>
      <c r="E938" t="s">
        <v>241</v>
      </c>
      <c r="F938" t="s">
        <v>5359</v>
      </c>
      <c r="G938" s="1">
        <v>937</v>
      </c>
    </row>
    <row r="939" spans="1:7" ht="13.5">
      <c r="A939" t="str">
        <f>"001976"</f>
        <v>001976</v>
      </c>
      <c r="B939" s="1" t="s">
        <v>656</v>
      </c>
      <c r="C939" t="s">
        <v>657</v>
      </c>
      <c r="D939" t="s">
        <v>1810</v>
      </c>
      <c r="E939" t="s">
        <v>197</v>
      </c>
      <c r="F939" t="s">
        <v>5360</v>
      </c>
      <c r="G939" s="1">
        <v>938</v>
      </c>
    </row>
    <row r="940" spans="1:7" ht="13.5">
      <c r="A940" t="str">
        <f>"000290"</f>
        <v>000290</v>
      </c>
      <c r="B940" s="1" t="s">
        <v>404</v>
      </c>
      <c r="C940" t="s">
        <v>405</v>
      </c>
      <c r="D940" t="s">
        <v>1811</v>
      </c>
      <c r="E940" t="s">
        <v>13</v>
      </c>
      <c r="F940" t="s">
        <v>5361</v>
      </c>
      <c r="G940" s="1">
        <v>939</v>
      </c>
    </row>
    <row r="941" spans="1:7" ht="13.5">
      <c r="A941" t="str">
        <f>"008003"</f>
        <v>008003</v>
      </c>
      <c r="B941" s="1" t="s">
        <v>1109</v>
      </c>
      <c r="C941" t="s">
        <v>245</v>
      </c>
      <c r="D941" t="s">
        <v>1812</v>
      </c>
      <c r="E941" t="s">
        <v>32</v>
      </c>
      <c r="F941" t="s">
        <v>5362</v>
      </c>
      <c r="G941" s="1">
        <v>940</v>
      </c>
    </row>
    <row r="942" spans="1:7" ht="13.5">
      <c r="A942" t="str">
        <f>"002226"</f>
        <v>002226</v>
      </c>
      <c r="B942" s="1" t="s">
        <v>1813</v>
      </c>
      <c r="C942" t="s">
        <v>912</v>
      </c>
      <c r="D942" t="s">
        <v>1814</v>
      </c>
      <c r="E942" t="s">
        <v>9</v>
      </c>
      <c r="F942" t="s">
        <v>5363</v>
      </c>
      <c r="G942" s="1">
        <v>941</v>
      </c>
    </row>
    <row r="943" spans="1:7" ht="13.5">
      <c r="A943" t="str">
        <f>"006378"</f>
        <v>006378</v>
      </c>
      <c r="B943" s="1" t="s">
        <v>1815</v>
      </c>
      <c r="C943" t="s">
        <v>317</v>
      </c>
      <c r="D943" t="s">
        <v>1816</v>
      </c>
      <c r="E943" t="s">
        <v>32</v>
      </c>
      <c r="F943" t="s">
        <v>5364</v>
      </c>
      <c r="G943" s="1">
        <v>942</v>
      </c>
    </row>
    <row r="944" spans="1:7" ht="13.5">
      <c r="A944" t="str">
        <f>"000739"</f>
        <v>000739</v>
      </c>
      <c r="B944" s="1" t="s">
        <v>1817</v>
      </c>
      <c r="C944" t="s">
        <v>1818</v>
      </c>
      <c r="D944" t="s">
        <v>1819</v>
      </c>
      <c r="E944" t="s">
        <v>13</v>
      </c>
      <c r="F944" t="s">
        <v>5365</v>
      </c>
      <c r="G944" s="1">
        <v>943</v>
      </c>
    </row>
    <row r="945" spans="1:7" ht="13.5">
      <c r="A945" t="str">
        <f>"001830"</f>
        <v>001830</v>
      </c>
      <c r="B945" s="1" t="s">
        <v>1820</v>
      </c>
      <c r="C945" t="s">
        <v>41</v>
      </c>
      <c r="D945" t="s">
        <v>1821</v>
      </c>
      <c r="E945" t="s">
        <v>9</v>
      </c>
      <c r="F945" t="s">
        <v>5366</v>
      </c>
      <c r="G945" s="1">
        <v>944</v>
      </c>
    </row>
    <row r="946" spans="1:7" ht="13.5">
      <c r="A946" t="str">
        <f>"000355"</f>
        <v>000355</v>
      </c>
      <c r="B946" s="1" t="s">
        <v>1822</v>
      </c>
      <c r="C946" t="s">
        <v>1425</v>
      </c>
      <c r="D946" t="s">
        <v>1823</v>
      </c>
      <c r="E946" t="s">
        <v>9</v>
      </c>
      <c r="F946" t="s">
        <v>5367</v>
      </c>
      <c r="G946" s="1">
        <v>945</v>
      </c>
    </row>
    <row r="947" spans="1:7" ht="13.5">
      <c r="A947" t="str">
        <f>"002780"</f>
        <v>002780</v>
      </c>
      <c r="B947" s="1" t="s">
        <v>458</v>
      </c>
      <c r="C947" t="s">
        <v>459</v>
      </c>
      <c r="D947" t="s">
        <v>1824</v>
      </c>
      <c r="E947" t="s">
        <v>13</v>
      </c>
      <c r="F947" t="s">
        <v>5368</v>
      </c>
      <c r="G947" s="1">
        <v>946</v>
      </c>
    </row>
    <row r="948" spans="1:7" ht="13.5">
      <c r="A948" t="str">
        <f>"006688"</f>
        <v>006688</v>
      </c>
      <c r="B948" s="1" t="s">
        <v>720</v>
      </c>
      <c r="C948" t="s">
        <v>126</v>
      </c>
      <c r="D948" t="s">
        <v>1825</v>
      </c>
      <c r="E948" t="s">
        <v>9</v>
      </c>
      <c r="F948" t="s">
        <v>5369</v>
      </c>
      <c r="G948" s="1">
        <v>947</v>
      </c>
    </row>
    <row r="949" spans="1:7" ht="13.5">
      <c r="A949" t="str">
        <f>"998226"</f>
        <v>998226</v>
      </c>
      <c r="B949" s="1" t="s">
        <v>605</v>
      </c>
      <c r="C949" t="s">
        <v>456</v>
      </c>
      <c r="D949" t="s">
        <v>1826</v>
      </c>
      <c r="E949" t="s">
        <v>32</v>
      </c>
      <c r="F949" t="s">
        <v>5370</v>
      </c>
      <c r="G949" s="1">
        <v>948</v>
      </c>
    </row>
    <row r="950" spans="1:7" ht="13.5">
      <c r="A950" t="str">
        <f>"000820"</f>
        <v>000820</v>
      </c>
      <c r="B950" s="1" t="s">
        <v>466</v>
      </c>
      <c r="C950" t="s">
        <v>50</v>
      </c>
      <c r="D950" t="s">
        <v>1827</v>
      </c>
      <c r="E950" t="s">
        <v>9</v>
      </c>
      <c r="F950" t="s">
        <v>5371</v>
      </c>
      <c r="G950" s="1">
        <v>949</v>
      </c>
    </row>
    <row r="951" spans="1:7" ht="13.5">
      <c r="A951" t="str">
        <f>"002236"</f>
        <v>002236</v>
      </c>
      <c r="B951" s="1" t="s">
        <v>996</v>
      </c>
      <c r="C951" t="s">
        <v>512</v>
      </c>
      <c r="D951" t="s">
        <v>1828</v>
      </c>
      <c r="E951" t="s">
        <v>9</v>
      </c>
      <c r="F951" t="s">
        <v>5372</v>
      </c>
      <c r="G951" s="1">
        <v>950</v>
      </c>
    </row>
    <row r="952" spans="1:7" ht="13.5">
      <c r="A952" t="str">
        <f>"002818"</f>
        <v>002818</v>
      </c>
      <c r="B952" s="1" t="s">
        <v>1538</v>
      </c>
      <c r="C952" t="s">
        <v>117</v>
      </c>
      <c r="D952" t="s">
        <v>1829</v>
      </c>
      <c r="E952" t="s">
        <v>9</v>
      </c>
      <c r="F952" t="s">
        <v>5373</v>
      </c>
      <c r="G952" s="1">
        <v>951</v>
      </c>
    </row>
    <row r="953" spans="1:7" ht="13.5">
      <c r="A953" t="str">
        <f>"003259"</f>
        <v>003259</v>
      </c>
      <c r="B953" s="1" t="s">
        <v>1830</v>
      </c>
      <c r="C953" t="s">
        <v>603</v>
      </c>
      <c r="D953" t="s">
        <v>1831</v>
      </c>
      <c r="E953" t="s">
        <v>9</v>
      </c>
      <c r="F953" t="s">
        <v>5374</v>
      </c>
      <c r="G953" s="1">
        <v>952</v>
      </c>
    </row>
    <row r="954" spans="1:7" ht="13.5">
      <c r="A954" t="str">
        <f>"003336"</f>
        <v>003336</v>
      </c>
      <c r="B954" s="1" t="s">
        <v>1832</v>
      </c>
      <c r="C954" t="s">
        <v>314</v>
      </c>
      <c r="D954" t="s">
        <v>1833</v>
      </c>
      <c r="E954" t="s">
        <v>32</v>
      </c>
      <c r="F954" t="s">
        <v>5375</v>
      </c>
      <c r="G954" s="1">
        <v>953</v>
      </c>
    </row>
    <row r="955" spans="1:7" ht="13.5">
      <c r="A955" t="str">
        <f>"001707"</f>
        <v>001707</v>
      </c>
      <c r="B955" s="1" t="s">
        <v>849</v>
      </c>
      <c r="C955" t="s">
        <v>850</v>
      </c>
      <c r="D955" t="s">
        <v>1834</v>
      </c>
      <c r="E955" t="s">
        <v>32</v>
      </c>
      <c r="F955" t="s">
        <v>5376</v>
      </c>
      <c r="G955" s="1">
        <v>954</v>
      </c>
    </row>
    <row r="956" spans="1:7" ht="13.5">
      <c r="A956" t="str">
        <f>"000026"</f>
        <v>000026</v>
      </c>
      <c r="B956" s="1" t="s">
        <v>286</v>
      </c>
      <c r="C956" t="s">
        <v>50</v>
      </c>
      <c r="D956" t="s">
        <v>1835</v>
      </c>
      <c r="E956" t="s">
        <v>179</v>
      </c>
      <c r="F956" t="s">
        <v>5377</v>
      </c>
      <c r="G956" s="1">
        <v>955</v>
      </c>
    </row>
    <row r="957" spans="1:7" ht="13.5">
      <c r="A957" t="str">
        <f>"605666"</f>
        <v>605666</v>
      </c>
      <c r="B957" s="1" t="s">
        <v>1836</v>
      </c>
      <c r="C957" t="s">
        <v>507</v>
      </c>
      <c r="D957" t="s">
        <v>1837</v>
      </c>
      <c r="E957" t="s">
        <v>9</v>
      </c>
      <c r="F957" t="s">
        <v>5378</v>
      </c>
      <c r="G957" s="1">
        <v>956</v>
      </c>
    </row>
    <row r="958" spans="1:7" ht="13.5">
      <c r="A958" t="str">
        <f>"000351"</f>
        <v>000351</v>
      </c>
      <c r="B958" s="1" t="s">
        <v>1838</v>
      </c>
      <c r="C958" t="s">
        <v>34</v>
      </c>
      <c r="D958" t="s">
        <v>1839</v>
      </c>
      <c r="E958" t="s">
        <v>13</v>
      </c>
      <c r="F958" t="s">
        <v>5379</v>
      </c>
      <c r="G958" s="1">
        <v>957</v>
      </c>
    </row>
    <row r="959" spans="1:7" ht="13.5">
      <c r="A959" t="str">
        <f>"000193"</f>
        <v>000193</v>
      </c>
      <c r="B959" s="1" t="s">
        <v>1840</v>
      </c>
      <c r="C959" t="s">
        <v>657</v>
      </c>
      <c r="D959" t="s">
        <v>1841</v>
      </c>
      <c r="E959" t="s">
        <v>32</v>
      </c>
      <c r="F959" t="s">
        <v>5380</v>
      </c>
      <c r="G959" s="1">
        <v>958</v>
      </c>
    </row>
    <row r="960" spans="1:7" ht="13.5">
      <c r="A960" t="str">
        <f>"001131"</f>
        <v>001131</v>
      </c>
      <c r="B960" s="1" t="s">
        <v>190</v>
      </c>
      <c r="C960" t="s">
        <v>50</v>
      </c>
      <c r="D960" t="s">
        <v>1842</v>
      </c>
      <c r="E960" t="s">
        <v>32</v>
      </c>
      <c r="F960" t="s">
        <v>5381</v>
      </c>
      <c r="G960" s="1">
        <v>959</v>
      </c>
    </row>
    <row r="961" spans="1:7" ht="13.5">
      <c r="A961" t="str">
        <f>"000452"</f>
        <v>000452</v>
      </c>
      <c r="B961" s="1" t="s">
        <v>608</v>
      </c>
      <c r="C961" t="s">
        <v>117</v>
      </c>
      <c r="D961" t="s">
        <v>1843</v>
      </c>
      <c r="E961" t="s">
        <v>13</v>
      </c>
      <c r="F961" t="s">
        <v>5382</v>
      </c>
      <c r="G961" s="1">
        <v>960</v>
      </c>
    </row>
    <row r="962" spans="1:7" ht="13.5">
      <c r="A962" t="str">
        <f>"945678"</f>
        <v>945678</v>
      </c>
      <c r="B962" s="1" t="s">
        <v>1180</v>
      </c>
      <c r="C962" t="s">
        <v>72</v>
      </c>
      <c r="D962" t="s">
        <v>1844</v>
      </c>
      <c r="E962" t="s">
        <v>13</v>
      </c>
      <c r="F962" t="s">
        <v>5383</v>
      </c>
      <c r="G962" s="1">
        <v>961</v>
      </c>
    </row>
    <row r="963" spans="1:7" ht="13.5">
      <c r="A963" t="str">
        <f>"002583"</f>
        <v>002583</v>
      </c>
      <c r="B963" s="1" t="s">
        <v>1845</v>
      </c>
      <c r="C963" t="s">
        <v>72</v>
      </c>
      <c r="D963" t="s">
        <v>1846</v>
      </c>
      <c r="E963" t="s">
        <v>9</v>
      </c>
      <c r="F963" t="s">
        <v>5384</v>
      </c>
      <c r="G963" s="1">
        <v>962</v>
      </c>
    </row>
    <row r="964" spans="1:7" ht="13.5">
      <c r="A964" t="str">
        <f>"000830"</f>
        <v>000830</v>
      </c>
      <c r="B964" s="1" t="s">
        <v>106</v>
      </c>
      <c r="C964" t="s">
        <v>107</v>
      </c>
      <c r="D964" t="s">
        <v>1847</v>
      </c>
      <c r="E964" t="s">
        <v>13</v>
      </c>
      <c r="F964" t="s">
        <v>5385</v>
      </c>
      <c r="G964" s="1">
        <v>963</v>
      </c>
    </row>
    <row r="965" spans="1:7" ht="13.5">
      <c r="A965" t="str">
        <f>"007573"</f>
        <v>007573</v>
      </c>
      <c r="B965" s="1" t="s">
        <v>1848</v>
      </c>
      <c r="C965" t="s">
        <v>41</v>
      </c>
      <c r="D965" t="s">
        <v>1849</v>
      </c>
      <c r="E965" t="s">
        <v>32</v>
      </c>
      <c r="F965" t="s">
        <v>5386</v>
      </c>
      <c r="G965" s="1">
        <v>964</v>
      </c>
    </row>
    <row r="966" spans="1:7" ht="13.5">
      <c r="A966" t="str">
        <f>"003598"</f>
        <v>003598</v>
      </c>
      <c r="B966" s="1" t="s">
        <v>1850</v>
      </c>
      <c r="C966" t="s">
        <v>230</v>
      </c>
      <c r="D966" t="s">
        <v>1851</v>
      </c>
      <c r="E966" t="s">
        <v>32</v>
      </c>
      <c r="F966" t="s">
        <v>5387</v>
      </c>
      <c r="G966" s="1">
        <v>965</v>
      </c>
    </row>
    <row r="967" spans="1:7" ht="13.5">
      <c r="A967" t="str">
        <f>"003296"</f>
        <v>003296</v>
      </c>
      <c r="B967" s="1" t="s">
        <v>1852</v>
      </c>
      <c r="C967" t="s">
        <v>101</v>
      </c>
      <c r="D967" t="s">
        <v>1853</v>
      </c>
      <c r="E967" t="s">
        <v>32</v>
      </c>
      <c r="F967" t="s">
        <v>5388</v>
      </c>
      <c r="G967" s="1">
        <v>966</v>
      </c>
    </row>
    <row r="968" spans="1:7" ht="13.5">
      <c r="A968" t="str">
        <f>"777777"</f>
        <v>777777</v>
      </c>
      <c r="B968" s="1" t="s">
        <v>1854</v>
      </c>
      <c r="C968" t="s">
        <v>151</v>
      </c>
      <c r="D968" t="s">
        <v>1855</v>
      </c>
      <c r="E968" t="s">
        <v>9</v>
      </c>
      <c r="F968" t="s">
        <v>5389</v>
      </c>
      <c r="G968" s="1">
        <v>967</v>
      </c>
    </row>
    <row r="969" spans="1:7" ht="13.5">
      <c r="A969" t="str">
        <f>"003905"</f>
        <v>003905</v>
      </c>
      <c r="B969" s="1" t="s">
        <v>1856</v>
      </c>
      <c r="C969" t="s">
        <v>101</v>
      </c>
      <c r="D969" t="s">
        <v>1857</v>
      </c>
      <c r="E969" t="s">
        <v>197</v>
      </c>
      <c r="F969" t="s">
        <v>5390</v>
      </c>
      <c r="G969" s="1">
        <v>968</v>
      </c>
    </row>
    <row r="970" spans="1:7" ht="13.5">
      <c r="A970" t="str">
        <f>"003559"</f>
        <v>003559</v>
      </c>
      <c r="B970" s="1" t="s">
        <v>1858</v>
      </c>
      <c r="C970" t="s">
        <v>72</v>
      </c>
      <c r="D970" t="s">
        <v>1859</v>
      </c>
      <c r="E970" t="s">
        <v>9</v>
      </c>
      <c r="F970" t="s">
        <v>5391</v>
      </c>
      <c r="G970" s="1">
        <v>969</v>
      </c>
    </row>
    <row r="971" spans="1:7" ht="13.5">
      <c r="A971" t="str">
        <f>"000812"</f>
        <v>000812</v>
      </c>
      <c r="B971" s="1" t="s">
        <v>1585</v>
      </c>
      <c r="C971" t="s">
        <v>504</v>
      </c>
      <c r="D971" t="s">
        <v>1860</v>
      </c>
      <c r="E971" t="s">
        <v>52</v>
      </c>
      <c r="F971" t="s">
        <v>5392</v>
      </c>
      <c r="G971" s="1">
        <v>970</v>
      </c>
    </row>
    <row r="972" spans="1:7" ht="13.5">
      <c r="A972" t="str">
        <f>"008088"</f>
        <v>008088</v>
      </c>
      <c r="B972" s="1" t="s">
        <v>1032</v>
      </c>
      <c r="C972" t="s">
        <v>101</v>
      </c>
      <c r="D972" t="s">
        <v>1861</v>
      </c>
      <c r="E972" t="s">
        <v>9</v>
      </c>
      <c r="F972" t="s">
        <v>5393</v>
      </c>
      <c r="G972" s="1">
        <v>971</v>
      </c>
    </row>
    <row r="973" spans="1:7" ht="13.5">
      <c r="A973" t="str">
        <f>"002176"</f>
        <v>002176</v>
      </c>
      <c r="B973" s="1" t="s">
        <v>1862</v>
      </c>
      <c r="C973" t="s">
        <v>107</v>
      </c>
      <c r="D973" t="s">
        <v>1863</v>
      </c>
      <c r="E973" t="s">
        <v>13</v>
      </c>
      <c r="F973" t="s">
        <v>5394</v>
      </c>
      <c r="G973" s="1">
        <v>972</v>
      </c>
    </row>
    <row r="974" spans="1:7" ht="13.5">
      <c r="A974" t="str">
        <f>"091030"</f>
        <v>091030</v>
      </c>
      <c r="B974" s="1" t="s">
        <v>1864</v>
      </c>
      <c r="C974" t="s">
        <v>18</v>
      </c>
      <c r="D974" t="s">
        <v>1865</v>
      </c>
      <c r="E974" t="s">
        <v>32</v>
      </c>
      <c r="F974" t="s">
        <v>5395</v>
      </c>
      <c r="G974" s="1">
        <v>973</v>
      </c>
    </row>
    <row r="975" spans="1:7" ht="13.5">
      <c r="A975" t="str">
        <f>"345678"</f>
        <v>345678</v>
      </c>
      <c r="B975" s="1" t="s">
        <v>659</v>
      </c>
      <c r="C975" t="s">
        <v>101</v>
      </c>
      <c r="D975" t="s">
        <v>1866</v>
      </c>
      <c r="E975" t="s">
        <v>9</v>
      </c>
      <c r="F975" t="s">
        <v>5396</v>
      </c>
      <c r="G975" s="1">
        <v>974</v>
      </c>
    </row>
    <row r="976" spans="1:7" ht="13.5">
      <c r="A976" t="str">
        <f>"966666"</f>
        <v>966666</v>
      </c>
      <c r="B976" s="1" t="s">
        <v>1867</v>
      </c>
      <c r="C976" t="s">
        <v>98</v>
      </c>
      <c r="D976" t="s">
        <v>1868</v>
      </c>
      <c r="E976" t="s">
        <v>52</v>
      </c>
      <c r="F976" t="s">
        <v>5397</v>
      </c>
      <c r="G976" s="1">
        <v>975</v>
      </c>
    </row>
    <row r="977" spans="1:7" ht="13.5">
      <c r="A977" t="str">
        <f>"061212"</f>
        <v>061212</v>
      </c>
      <c r="B977" s="1" t="s">
        <v>1869</v>
      </c>
      <c r="C977" t="s">
        <v>24</v>
      </c>
      <c r="D977" t="s">
        <v>1870</v>
      </c>
      <c r="E977" t="s">
        <v>32</v>
      </c>
      <c r="F977" t="s">
        <v>5398</v>
      </c>
      <c r="G977" s="1">
        <v>976</v>
      </c>
    </row>
    <row r="978" spans="1:7" ht="13.5">
      <c r="A978" t="str">
        <f>"001086"</f>
        <v>001086</v>
      </c>
      <c r="B978" s="1" t="s">
        <v>1871</v>
      </c>
      <c r="C978" t="s">
        <v>129</v>
      </c>
      <c r="D978" t="s">
        <v>1872</v>
      </c>
      <c r="E978" t="s">
        <v>607</v>
      </c>
      <c r="F978" t="s">
        <v>5399</v>
      </c>
      <c r="G978" s="1">
        <v>977</v>
      </c>
    </row>
    <row r="979" spans="1:7" ht="13.5">
      <c r="A979" t="str">
        <f>"111888"</f>
        <v>111888</v>
      </c>
      <c r="B979" s="1" t="s">
        <v>1873</v>
      </c>
      <c r="C979" t="s">
        <v>1326</v>
      </c>
      <c r="D979" t="s">
        <v>1874</v>
      </c>
      <c r="E979" t="s">
        <v>32</v>
      </c>
      <c r="F979" t="s">
        <v>5400</v>
      </c>
      <c r="G979" s="1">
        <v>978</v>
      </c>
    </row>
    <row r="980" spans="1:7" ht="13.5">
      <c r="A980" t="str">
        <f>"000038"</f>
        <v>000038</v>
      </c>
      <c r="B980" s="1" t="s">
        <v>341</v>
      </c>
      <c r="C980" t="s">
        <v>98</v>
      </c>
      <c r="D980" t="s">
        <v>1875</v>
      </c>
      <c r="E980" t="s">
        <v>9</v>
      </c>
      <c r="F980" t="s">
        <v>5401</v>
      </c>
      <c r="G980" s="1">
        <v>979</v>
      </c>
    </row>
    <row r="981" spans="1:7" ht="13.5">
      <c r="A981" t="str">
        <f>"003065"</f>
        <v>003065</v>
      </c>
      <c r="B981" s="1" t="s">
        <v>1121</v>
      </c>
      <c r="C981" t="s">
        <v>101</v>
      </c>
      <c r="D981" t="s">
        <v>1876</v>
      </c>
      <c r="E981" t="s">
        <v>9</v>
      </c>
      <c r="F981" t="s">
        <v>5402</v>
      </c>
      <c r="G981" s="1">
        <v>980</v>
      </c>
    </row>
    <row r="982" spans="1:7" ht="13.5">
      <c r="A982" t="str">
        <f>"003552"</f>
        <v>003552</v>
      </c>
      <c r="B982" s="1" t="s">
        <v>1877</v>
      </c>
      <c r="C982" t="s">
        <v>34</v>
      </c>
      <c r="D982" t="s">
        <v>1878</v>
      </c>
      <c r="E982" t="s">
        <v>32</v>
      </c>
      <c r="F982" t="s">
        <v>5403</v>
      </c>
      <c r="G982" s="1">
        <v>981</v>
      </c>
    </row>
    <row r="983" spans="1:7" ht="13.5">
      <c r="A983" t="str">
        <f>"000571"</f>
        <v>000571</v>
      </c>
      <c r="B983" s="1" t="s">
        <v>776</v>
      </c>
      <c r="C983" t="s">
        <v>21</v>
      </c>
      <c r="D983" t="s">
        <v>1879</v>
      </c>
      <c r="E983" t="s">
        <v>9</v>
      </c>
      <c r="F983" t="s">
        <v>5404</v>
      </c>
      <c r="G983" s="1">
        <v>982</v>
      </c>
    </row>
    <row r="984" spans="1:7" ht="13.5">
      <c r="A984" t="str">
        <f>"006620"</f>
        <v>006620</v>
      </c>
      <c r="B984" s="1" t="s">
        <v>301</v>
      </c>
      <c r="C984" t="s">
        <v>302</v>
      </c>
      <c r="D984" t="s">
        <v>1880</v>
      </c>
      <c r="E984" t="s">
        <v>9</v>
      </c>
      <c r="F984" t="s">
        <v>5405</v>
      </c>
      <c r="G984" s="1">
        <v>983</v>
      </c>
    </row>
    <row r="985" spans="1:7" ht="13.5">
      <c r="A985" t="str">
        <f>"866188"</f>
        <v>866188</v>
      </c>
      <c r="B985" s="1" t="s">
        <v>1190</v>
      </c>
      <c r="C985" t="s">
        <v>1191</v>
      </c>
      <c r="D985" t="s">
        <v>1881</v>
      </c>
      <c r="E985" t="s">
        <v>9</v>
      </c>
      <c r="F985" t="s">
        <v>5406</v>
      </c>
      <c r="G985" s="1">
        <v>984</v>
      </c>
    </row>
    <row r="986" spans="1:7" ht="13.5">
      <c r="A986" t="str">
        <f>"011367"</f>
        <v>011367</v>
      </c>
      <c r="B986" s="1" t="s">
        <v>1087</v>
      </c>
      <c r="C986" t="s">
        <v>101</v>
      </c>
      <c r="D986" t="s">
        <v>1882</v>
      </c>
      <c r="E986" t="s">
        <v>32</v>
      </c>
      <c r="F986" t="s">
        <v>5407</v>
      </c>
      <c r="G986" s="1">
        <v>985</v>
      </c>
    </row>
    <row r="987" spans="1:7" ht="13.5">
      <c r="A987" t="str">
        <f>"011888"</f>
        <v>011888</v>
      </c>
      <c r="B987" s="1" t="s">
        <v>1883</v>
      </c>
      <c r="C987" t="s">
        <v>72</v>
      </c>
      <c r="D987" t="s">
        <v>1884</v>
      </c>
      <c r="E987" t="s">
        <v>32</v>
      </c>
      <c r="F987" t="s">
        <v>5408</v>
      </c>
      <c r="G987" s="1">
        <v>986</v>
      </c>
    </row>
    <row r="988" spans="1:7" ht="13.5">
      <c r="A988" t="str">
        <f>"005138"</f>
        <v>005138</v>
      </c>
      <c r="B988" s="1" t="s">
        <v>1885</v>
      </c>
      <c r="C988" t="s">
        <v>1886</v>
      </c>
      <c r="D988" t="s">
        <v>1887</v>
      </c>
      <c r="E988" t="s">
        <v>32</v>
      </c>
      <c r="F988" t="s">
        <v>5409</v>
      </c>
      <c r="G988" s="1">
        <v>987</v>
      </c>
    </row>
    <row r="989" spans="1:7" ht="13.5">
      <c r="A989" t="str">
        <f>"007588"</f>
        <v>007588</v>
      </c>
      <c r="B989" s="1" t="s">
        <v>1888</v>
      </c>
      <c r="C989" t="s">
        <v>163</v>
      </c>
      <c r="D989" t="s">
        <v>1889</v>
      </c>
      <c r="E989" t="s">
        <v>142</v>
      </c>
      <c r="F989" t="s">
        <v>5410</v>
      </c>
      <c r="G989" s="1">
        <v>988</v>
      </c>
    </row>
    <row r="990" spans="1:7" ht="13.5">
      <c r="A990" t="str">
        <f>"999998"</f>
        <v>999998</v>
      </c>
      <c r="B990" s="1" t="s">
        <v>446</v>
      </c>
      <c r="C990" t="s">
        <v>101</v>
      </c>
      <c r="D990" t="s">
        <v>1890</v>
      </c>
      <c r="E990" t="s">
        <v>13</v>
      </c>
      <c r="F990" t="s">
        <v>5411</v>
      </c>
      <c r="G990" s="1">
        <v>989</v>
      </c>
    </row>
    <row r="991" spans="1:7" ht="13.5">
      <c r="A991" t="str">
        <f>"000777"</f>
        <v>000777</v>
      </c>
      <c r="B991" s="1" t="s">
        <v>710</v>
      </c>
      <c r="C991" t="s">
        <v>711</v>
      </c>
      <c r="D991" t="s">
        <v>1891</v>
      </c>
      <c r="E991" t="s">
        <v>32</v>
      </c>
      <c r="F991" t="s">
        <v>5412</v>
      </c>
      <c r="G991" s="1">
        <v>990</v>
      </c>
    </row>
    <row r="992" spans="1:7" ht="13.5">
      <c r="A992" t="str">
        <f>"006528"</f>
        <v>006528</v>
      </c>
      <c r="B992" s="1" t="s">
        <v>1243</v>
      </c>
      <c r="C992" t="s">
        <v>101</v>
      </c>
      <c r="D992" t="s">
        <v>1892</v>
      </c>
      <c r="E992" t="s">
        <v>36</v>
      </c>
      <c r="F992" t="s">
        <v>5413</v>
      </c>
      <c r="G992" s="1">
        <v>991</v>
      </c>
    </row>
    <row r="993" spans="1:7" ht="13.5">
      <c r="A993" t="str">
        <f>"002390"</f>
        <v>002390</v>
      </c>
      <c r="B993" s="1" t="s">
        <v>1590</v>
      </c>
      <c r="C993" t="s">
        <v>1591</v>
      </c>
      <c r="D993" t="s">
        <v>1893</v>
      </c>
      <c r="E993" t="s">
        <v>9</v>
      </c>
      <c r="F993" t="s">
        <v>5414</v>
      </c>
      <c r="G993" s="1">
        <v>992</v>
      </c>
    </row>
    <row r="994" spans="1:7" ht="13.5">
      <c r="A994" t="str">
        <f>"000064"</f>
        <v>000064</v>
      </c>
      <c r="B994" s="1" t="s">
        <v>1894</v>
      </c>
      <c r="C994" t="s">
        <v>224</v>
      </c>
      <c r="D994" t="s">
        <v>1895</v>
      </c>
      <c r="E994" t="s">
        <v>197</v>
      </c>
      <c r="F994" t="s">
        <v>5415</v>
      </c>
      <c r="G994" s="1">
        <v>993</v>
      </c>
    </row>
    <row r="995" spans="1:7" ht="13.5">
      <c r="A995" t="str">
        <f>"000667"</f>
        <v>000667</v>
      </c>
      <c r="B995" s="1" t="s">
        <v>619</v>
      </c>
      <c r="C995" t="s">
        <v>504</v>
      </c>
      <c r="D995" t="s">
        <v>1896</v>
      </c>
      <c r="E995" t="s">
        <v>9</v>
      </c>
      <c r="F995" t="s">
        <v>5416</v>
      </c>
      <c r="G995" s="1">
        <v>994</v>
      </c>
    </row>
    <row r="996" spans="1:7" ht="13.5">
      <c r="A996" t="str">
        <f>"118666"</f>
        <v>118666</v>
      </c>
      <c r="B996" s="1" t="s">
        <v>1897</v>
      </c>
      <c r="C996" t="s">
        <v>1209</v>
      </c>
      <c r="D996" t="s">
        <v>1898</v>
      </c>
      <c r="E996" t="s">
        <v>9</v>
      </c>
      <c r="F996" t="s">
        <v>5417</v>
      </c>
      <c r="G996" s="1">
        <v>995</v>
      </c>
    </row>
    <row r="997" spans="1:7" ht="13.5">
      <c r="A997" t="str">
        <f>"002379"</f>
        <v>002379</v>
      </c>
      <c r="B997" s="1" t="s">
        <v>1655</v>
      </c>
      <c r="C997" t="s">
        <v>317</v>
      </c>
      <c r="D997" t="s">
        <v>1899</v>
      </c>
      <c r="E997" t="s">
        <v>13</v>
      </c>
      <c r="F997" t="s">
        <v>5418</v>
      </c>
      <c r="G997" s="1">
        <v>996</v>
      </c>
    </row>
    <row r="998" spans="1:7" ht="13.5">
      <c r="A998" t="str">
        <f>"001655"</f>
        <v>001655</v>
      </c>
      <c r="B998" s="1" t="s">
        <v>1900</v>
      </c>
      <c r="C998" t="s">
        <v>1046</v>
      </c>
      <c r="D998" t="s">
        <v>1901</v>
      </c>
      <c r="E998" t="s">
        <v>9</v>
      </c>
      <c r="F998" t="s">
        <v>5419</v>
      </c>
      <c r="G998" s="1">
        <v>997</v>
      </c>
    </row>
    <row r="999" spans="1:7" ht="13.5">
      <c r="A999" t="str">
        <f>"002938"</f>
        <v>002938</v>
      </c>
      <c r="B999" s="1" t="s">
        <v>1902</v>
      </c>
      <c r="C999" t="s">
        <v>107</v>
      </c>
      <c r="D999" t="s">
        <v>1903</v>
      </c>
      <c r="E999" t="s">
        <v>13</v>
      </c>
      <c r="F999" t="s">
        <v>5420</v>
      </c>
      <c r="G999" s="1">
        <v>998</v>
      </c>
    </row>
    <row r="1000" spans="1:7" ht="13.5">
      <c r="A1000" t="str">
        <f>"000761"</f>
        <v>000761</v>
      </c>
      <c r="B1000" s="1" t="s">
        <v>26</v>
      </c>
      <c r="C1000" t="s">
        <v>27</v>
      </c>
      <c r="D1000" t="s">
        <v>1904</v>
      </c>
      <c r="E1000" t="s">
        <v>9</v>
      </c>
      <c r="F1000" t="s">
        <v>5421</v>
      </c>
      <c r="G1000" s="1">
        <v>999</v>
      </c>
    </row>
    <row r="1001" spans="1:7" ht="13.5">
      <c r="A1001" t="str">
        <f>"003138"</f>
        <v>003138</v>
      </c>
      <c r="B1001" s="1" t="s">
        <v>128</v>
      </c>
      <c r="C1001" t="s">
        <v>129</v>
      </c>
      <c r="D1001" t="s">
        <v>1905</v>
      </c>
      <c r="E1001" t="s">
        <v>9</v>
      </c>
      <c r="F1001" t="s">
        <v>5422</v>
      </c>
      <c r="G1001" s="1">
        <v>1000</v>
      </c>
    </row>
    <row r="1002" spans="1:7" ht="13.5">
      <c r="A1002" t="str">
        <f>"000213"</f>
        <v>000213</v>
      </c>
      <c r="B1002" s="1" t="s">
        <v>1295</v>
      </c>
      <c r="C1002" t="s">
        <v>135</v>
      </c>
      <c r="D1002" t="s">
        <v>1906</v>
      </c>
      <c r="E1002" t="s">
        <v>241</v>
      </c>
      <c r="F1002" t="s">
        <v>5423</v>
      </c>
      <c r="G1002" s="1">
        <v>1001</v>
      </c>
    </row>
    <row r="1003" spans="1:7" ht="13.5">
      <c r="A1003" t="str">
        <f>"006860"</f>
        <v>006860</v>
      </c>
      <c r="B1003" s="1" t="s">
        <v>1907</v>
      </c>
      <c r="C1003" t="s">
        <v>7</v>
      </c>
      <c r="D1003" t="s">
        <v>1908</v>
      </c>
      <c r="E1003" t="s">
        <v>9</v>
      </c>
      <c r="F1003" t="s">
        <v>5424</v>
      </c>
      <c r="G1003" s="1">
        <v>1002</v>
      </c>
    </row>
    <row r="1004" spans="1:7" ht="13.5">
      <c r="A1004" t="str">
        <f>"000199"</f>
        <v>000199</v>
      </c>
      <c r="B1004" s="1" t="s">
        <v>1577</v>
      </c>
      <c r="C1004" t="s">
        <v>107</v>
      </c>
      <c r="D1004" t="s">
        <v>1909</v>
      </c>
      <c r="E1004" t="s">
        <v>9</v>
      </c>
      <c r="F1004" t="s">
        <v>5425</v>
      </c>
      <c r="G1004" s="1">
        <v>1003</v>
      </c>
    </row>
    <row r="1005" spans="1:7" ht="13.5">
      <c r="A1005" t="str">
        <f>"006476"</f>
        <v>006476</v>
      </c>
      <c r="B1005" s="1" t="s">
        <v>1910</v>
      </c>
      <c r="C1005" t="s">
        <v>431</v>
      </c>
      <c r="D1005" t="s">
        <v>1911</v>
      </c>
      <c r="E1005" t="s">
        <v>32</v>
      </c>
      <c r="F1005" t="s">
        <v>5426</v>
      </c>
      <c r="G1005" s="1">
        <v>1004</v>
      </c>
    </row>
    <row r="1006" spans="1:7" ht="13.5">
      <c r="A1006" t="str">
        <f>"009678"</f>
        <v>009678</v>
      </c>
      <c r="B1006" s="1" t="s">
        <v>64</v>
      </c>
      <c r="C1006" t="s">
        <v>65</v>
      </c>
      <c r="D1006" t="s">
        <v>1912</v>
      </c>
      <c r="E1006" t="s">
        <v>32</v>
      </c>
      <c r="F1006" t="s">
        <v>5427</v>
      </c>
      <c r="G1006" s="1">
        <v>1005</v>
      </c>
    </row>
    <row r="1007" spans="1:7" ht="13.5">
      <c r="A1007" t="str">
        <f>"000166"</f>
        <v>000166</v>
      </c>
      <c r="B1007" s="1" t="s">
        <v>1913</v>
      </c>
      <c r="C1007" t="s">
        <v>85</v>
      </c>
      <c r="D1007" t="s">
        <v>1914</v>
      </c>
      <c r="E1007" t="s">
        <v>241</v>
      </c>
      <c r="F1007" t="s">
        <v>5428</v>
      </c>
      <c r="G1007" s="1">
        <v>1006</v>
      </c>
    </row>
    <row r="1008" spans="1:7" ht="13.5">
      <c r="A1008" t="str">
        <f>"000722"</f>
        <v>000722</v>
      </c>
      <c r="B1008" s="1" t="s">
        <v>389</v>
      </c>
      <c r="C1008" t="s">
        <v>101</v>
      </c>
      <c r="D1008" t="s">
        <v>1915</v>
      </c>
      <c r="E1008" t="s">
        <v>32</v>
      </c>
      <c r="F1008" t="s">
        <v>5429</v>
      </c>
      <c r="G1008" s="1">
        <v>1007</v>
      </c>
    </row>
    <row r="1009" spans="1:7" ht="13.5">
      <c r="A1009" t="str">
        <f>"005882"</f>
        <v>005882</v>
      </c>
      <c r="B1009" s="1" t="s">
        <v>1916</v>
      </c>
      <c r="C1009" t="s">
        <v>77</v>
      </c>
      <c r="D1009" t="s">
        <v>1917</v>
      </c>
      <c r="E1009" t="s">
        <v>32</v>
      </c>
      <c r="F1009" t="s">
        <v>5430</v>
      </c>
      <c r="G1009" s="1">
        <v>1008</v>
      </c>
    </row>
    <row r="1010" spans="1:7" ht="13.5">
      <c r="A1010" t="str">
        <f>"009921"</f>
        <v>009921</v>
      </c>
      <c r="B1010" s="1" t="s">
        <v>339</v>
      </c>
      <c r="C1010" t="s">
        <v>72</v>
      </c>
      <c r="D1010" t="s">
        <v>1918</v>
      </c>
      <c r="E1010" t="s">
        <v>32</v>
      </c>
      <c r="F1010" t="s">
        <v>5431</v>
      </c>
      <c r="G1010" s="1">
        <v>1009</v>
      </c>
    </row>
    <row r="1011" spans="1:7" ht="13.5">
      <c r="A1011" t="str">
        <f>"005298"</f>
        <v>005298</v>
      </c>
      <c r="B1011" s="1" t="s">
        <v>1919</v>
      </c>
      <c r="C1011" t="s">
        <v>117</v>
      </c>
      <c r="D1011" t="s">
        <v>1920</v>
      </c>
      <c r="E1011" t="s">
        <v>241</v>
      </c>
      <c r="F1011" t="s">
        <v>5432</v>
      </c>
      <c r="G1011" s="1">
        <v>1010</v>
      </c>
    </row>
    <row r="1012" spans="1:7" ht="13.5">
      <c r="A1012" t="str">
        <f>"002786"</f>
        <v>002786</v>
      </c>
      <c r="B1012" s="1" t="s">
        <v>1921</v>
      </c>
      <c r="C1012" t="s">
        <v>77</v>
      </c>
      <c r="D1012" t="s">
        <v>1922</v>
      </c>
      <c r="E1012" t="s">
        <v>9</v>
      </c>
      <c r="F1012" t="s">
        <v>5433</v>
      </c>
      <c r="G1012" s="1">
        <v>1011</v>
      </c>
    </row>
    <row r="1013" spans="1:7" ht="13.5">
      <c r="A1013" t="str">
        <f>"001897"</f>
        <v>001897</v>
      </c>
      <c r="B1013" s="1" t="s">
        <v>1923</v>
      </c>
      <c r="C1013" t="s">
        <v>7</v>
      </c>
      <c r="D1013" t="s">
        <v>1924</v>
      </c>
      <c r="E1013" t="s">
        <v>9</v>
      </c>
      <c r="F1013" t="s">
        <v>5434</v>
      </c>
      <c r="G1013" s="1">
        <v>1012</v>
      </c>
    </row>
    <row r="1014" spans="1:7" ht="13.5">
      <c r="A1014" t="str">
        <f>"002076"</f>
        <v>002076</v>
      </c>
      <c r="B1014" s="1" t="s">
        <v>1925</v>
      </c>
      <c r="C1014" t="s">
        <v>77</v>
      </c>
      <c r="D1014" t="s">
        <v>1926</v>
      </c>
      <c r="E1014" t="s">
        <v>9</v>
      </c>
      <c r="F1014" t="s">
        <v>5435</v>
      </c>
      <c r="G1014" s="1">
        <v>1013</v>
      </c>
    </row>
    <row r="1015" spans="1:7" ht="13.5">
      <c r="A1015" t="str">
        <f>"011688"</f>
        <v>011688</v>
      </c>
      <c r="B1015" s="1" t="s">
        <v>1927</v>
      </c>
      <c r="C1015" t="s">
        <v>101</v>
      </c>
      <c r="D1015" t="s">
        <v>1928</v>
      </c>
      <c r="E1015" t="s">
        <v>90</v>
      </c>
      <c r="F1015" t="s">
        <v>5436</v>
      </c>
      <c r="G1015" s="1">
        <v>1014</v>
      </c>
    </row>
    <row r="1016" spans="1:7" ht="13.5">
      <c r="A1016" t="str">
        <f>"004319"</f>
        <v>004319</v>
      </c>
      <c r="B1016" s="1" t="s">
        <v>1929</v>
      </c>
      <c r="C1016" t="s">
        <v>419</v>
      </c>
      <c r="D1016" t="s">
        <v>1930</v>
      </c>
      <c r="E1016" t="s">
        <v>9</v>
      </c>
      <c r="F1016" t="s">
        <v>5437</v>
      </c>
      <c r="G1016" s="1">
        <v>1015</v>
      </c>
    </row>
    <row r="1017" spans="1:7" ht="13.5">
      <c r="A1017" t="str">
        <f>"999998"</f>
        <v>999998</v>
      </c>
      <c r="B1017" s="1" t="s">
        <v>446</v>
      </c>
      <c r="C1017" t="s">
        <v>101</v>
      </c>
      <c r="D1017" t="s">
        <v>1931</v>
      </c>
      <c r="E1017" t="s">
        <v>9</v>
      </c>
      <c r="F1017" t="s">
        <v>5438</v>
      </c>
      <c r="G1017" s="1">
        <v>1016</v>
      </c>
    </row>
    <row r="1018" spans="1:7" ht="13.5">
      <c r="A1018" t="str">
        <f>"000634"</f>
        <v>000634</v>
      </c>
      <c r="B1018" s="1" t="s">
        <v>755</v>
      </c>
      <c r="C1018" t="s">
        <v>756</v>
      </c>
      <c r="D1018" t="s">
        <v>1932</v>
      </c>
      <c r="E1018" t="s">
        <v>90</v>
      </c>
      <c r="F1018" t="s">
        <v>5439</v>
      </c>
      <c r="G1018" s="1">
        <v>1017</v>
      </c>
    </row>
    <row r="1019" spans="1:7" ht="13.5">
      <c r="A1019" t="str">
        <f>"009353"</f>
        <v>009353</v>
      </c>
      <c r="B1019" s="1" t="s">
        <v>1784</v>
      </c>
      <c r="C1019" t="s">
        <v>7</v>
      </c>
      <c r="D1019" t="s">
        <v>1933</v>
      </c>
      <c r="E1019" t="s">
        <v>9</v>
      </c>
      <c r="F1019" t="s">
        <v>5440</v>
      </c>
      <c r="G1019" s="1">
        <v>1018</v>
      </c>
    </row>
    <row r="1020" spans="1:7" ht="13.5">
      <c r="A1020" t="str">
        <f>"006289"</f>
        <v>006289</v>
      </c>
      <c r="B1020" s="1" t="s">
        <v>1934</v>
      </c>
      <c r="C1020" t="s">
        <v>1149</v>
      </c>
      <c r="D1020" t="s">
        <v>1935</v>
      </c>
      <c r="E1020" t="s">
        <v>9</v>
      </c>
      <c r="F1020" t="s">
        <v>5441</v>
      </c>
      <c r="G1020" s="1">
        <v>1019</v>
      </c>
    </row>
    <row r="1021" spans="1:7" ht="13.5">
      <c r="A1021" t="str">
        <f>"041888"</f>
        <v>041888</v>
      </c>
      <c r="B1021" s="1" t="s">
        <v>1632</v>
      </c>
      <c r="C1021" t="s">
        <v>50</v>
      </c>
      <c r="D1021" t="s">
        <v>1936</v>
      </c>
      <c r="E1021" t="s">
        <v>32</v>
      </c>
      <c r="F1021" t="s">
        <v>5442</v>
      </c>
      <c r="G1021" s="1">
        <v>1020</v>
      </c>
    </row>
    <row r="1022" spans="1:7" ht="13.5">
      <c r="A1022" t="str">
        <f>"005289"</f>
        <v>005289</v>
      </c>
      <c r="B1022" s="1" t="s">
        <v>1937</v>
      </c>
      <c r="C1022" t="s">
        <v>219</v>
      </c>
      <c r="D1022" t="s">
        <v>1938</v>
      </c>
      <c r="E1022" t="s">
        <v>197</v>
      </c>
      <c r="F1022" t="s">
        <v>5443</v>
      </c>
      <c r="G1022" s="1">
        <v>1021</v>
      </c>
    </row>
    <row r="1023" spans="1:7" ht="13.5">
      <c r="A1023" t="str">
        <f>"000719"</f>
        <v>000719</v>
      </c>
      <c r="B1023" s="1" t="s">
        <v>581</v>
      </c>
      <c r="C1023" t="s">
        <v>24</v>
      </c>
      <c r="D1023" t="s">
        <v>1939</v>
      </c>
      <c r="E1023" t="s">
        <v>9</v>
      </c>
      <c r="F1023" t="s">
        <v>5444</v>
      </c>
      <c r="G1023" s="1">
        <v>1022</v>
      </c>
    </row>
    <row r="1024" spans="1:7" ht="13.5">
      <c r="A1024" t="str">
        <f>"444444"</f>
        <v>444444</v>
      </c>
      <c r="B1024" s="1" t="s">
        <v>297</v>
      </c>
      <c r="C1024" t="s">
        <v>18</v>
      </c>
      <c r="D1024" t="s">
        <v>1940</v>
      </c>
      <c r="E1024" t="s">
        <v>32</v>
      </c>
      <c r="F1024" t="s">
        <v>5445</v>
      </c>
      <c r="G1024" s="1">
        <v>1023</v>
      </c>
    </row>
    <row r="1025" spans="1:7" ht="13.5">
      <c r="A1025" t="str">
        <f>"055589"</f>
        <v>055589</v>
      </c>
      <c r="B1025" s="1" t="s">
        <v>1941</v>
      </c>
      <c r="C1025" t="s">
        <v>293</v>
      </c>
      <c r="D1025" t="s">
        <v>1942</v>
      </c>
      <c r="E1025" t="s">
        <v>90</v>
      </c>
      <c r="F1025" t="s">
        <v>5446</v>
      </c>
      <c r="G1025" s="1">
        <v>1024</v>
      </c>
    </row>
    <row r="1026" spans="1:7" ht="13.5">
      <c r="A1026" t="str">
        <f>"001326"</f>
        <v>001326</v>
      </c>
      <c r="B1026" s="1" t="s">
        <v>272</v>
      </c>
      <c r="C1026" t="s">
        <v>101</v>
      </c>
      <c r="D1026" t="s">
        <v>1943</v>
      </c>
      <c r="E1026" t="s">
        <v>9</v>
      </c>
      <c r="F1026" t="s">
        <v>5447</v>
      </c>
      <c r="G1026" s="1">
        <v>1025</v>
      </c>
    </row>
    <row r="1027" spans="1:7" ht="13.5">
      <c r="A1027" t="str">
        <f>"000119"</f>
        <v>000119</v>
      </c>
      <c r="B1027" s="1" t="s">
        <v>1621</v>
      </c>
      <c r="C1027" t="s">
        <v>1622</v>
      </c>
      <c r="D1027" t="s">
        <v>1944</v>
      </c>
      <c r="E1027" t="s">
        <v>32</v>
      </c>
      <c r="F1027" t="s">
        <v>5448</v>
      </c>
      <c r="G1027" s="1">
        <v>1026</v>
      </c>
    </row>
    <row r="1028" spans="1:7" ht="13.5">
      <c r="A1028" t="str">
        <f>"222999"</f>
        <v>222999</v>
      </c>
      <c r="B1028" s="1" t="s">
        <v>1263</v>
      </c>
      <c r="C1028" t="s">
        <v>1264</v>
      </c>
      <c r="D1028" t="s">
        <v>1945</v>
      </c>
      <c r="E1028" t="s">
        <v>9</v>
      </c>
      <c r="F1028" t="s">
        <v>5449</v>
      </c>
      <c r="G1028" s="1">
        <v>1027</v>
      </c>
    </row>
    <row r="1029" spans="1:7" ht="13.5">
      <c r="A1029" t="str">
        <f>"007369"</f>
        <v>007369</v>
      </c>
      <c r="B1029" s="1" t="s">
        <v>1058</v>
      </c>
      <c r="C1029" t="s">
        <v>1059</v>
      </c>
      <c r="D1029" t="s">
        <v>1946</v>
      </c>
      <c r="E1029" t="s">
        <v>9</v>
      </c>
      <c r="F1029" t="s">
        <v>5450</v>
      </c>
      <c r="G1029" s="1">
        <v>1028</v>
      </c>
    </row>
    <row r="1030" spans="1:7" ht="13.5">
      <c r="A1030" t="str">
        <f>"003680"</f>
        <v>003680</v>
      </c>
      <c r="B1030" s="1" t="s">
        <v>1947</v>
      </c>
      <c r="C1030" t="s">
        <v>77</v>
      </c>
      <c r="D1030" t="s">
        <v>1948</v>
      </c>
      <c r="E1030" t="s">
        <v>1542</v>
      </c>
      <c r="F1030" t="s">
        <v>5451</v>
      </c>
      <c r="G1030" s="1">
        <v>1029</v>
      </c>
    </row>
    <row r="1031" spans="1:7" ht="13.5">
      <c r="A1031" t="str">
        <f>"008269"</f>
        <v>008269</v>
      </c>
      <c r="B1031" s="1" t="s">
        <v>1949</v>
      </c>
      <c r="C1031" t="s">
        <v>1081</v>
      </c>
      <c r="D1031" t="s">
        <v>1950</v>
      </c>
      <c r="E1031" t="s">
        <v>9</v>
      </c>
      <c r="F1031" t="s">
        <v>5452</v>
      </c>
      <c r="G1031" s="1">
        <v>1030</v>
      </c>
    </row>
    <row r="1032" spans="1:7" ht="13.5">
      <c r="A1032" t="str">
        <f>"668999"</f>
        <v>668999</v>
      </c>
      <c r="B1032" s="1" t="s">
        <v>1336</v>
      </c>
      <c r="C1032" t="s">
        <v>101</v>
      </c>
      <c r="D1032" t="s">
        <v>1951</v>
      </c>
      <c r="E1032" t="s">
        <v>142</v>
      </c>
      <c r="F1032" t="s">
        <v>5453</v>
      </c>
      <c r="G1032" s="1">
        <v>1031</v>
      </c>
    </row>
    <row r="1033" spans="1:7" ht="13.5">
      <c r="A1033" t="str">
        <f>"002951"</f>
        <v>002951</v>
      </c>
      <c r="B1033" s="1" t="s">
        <v>1952</v>
      </c>
      <c r="C1033" t="s">
        <v>85</v>
      </c>
      <c r="D1033" t="s">
        <v>1953</v>
      </c>
      <c r="E1033" t="s">
        <v>9</v>
      </c>
      <c r="F1033" t="s">
        <v>5454</v>
      </c>
      <c r="G1033" s="1">
        <v>1032</v>
      </c>
    </row>
    <row r="1034" spans="1:7" ht="13.5">
      <c r="A1034" t="str">
        <f>"000237"</f>
        <v>000237</v>
      </c>
      <c r="B1034" s="1" t="s">
        <v>352</v>
      </c>
      <c r="C1034" t="s">
        <v>21</v>
      </c>
      <c r="D1034" t="s">
        <v>1954</v>
      </c>
      <c r="E1034" t="s">
        <v>90</v>
      </c>
      <c r="F1034" t="s">
        <v>5455</v>
      </c>
      <c r="G1034" s="1">
        <v>1033</v>
      </c>
    </row>
    <row r="1035" spans="1:7" ht="13.5">
      <c r="A1035" t="str">
        <f>"000554"</f>
        <v>000554</v>
      </c>
      <c r="B1035" s="1" t="s">
        <v>1955</v>
      </c>
      <c r="C1035" t="s">
        <v>107</v>
      </c>
      <c r="D1035" t="s">
        <v>1956</v>
      </c>
      <c r="E1035" t="s">
        <v>32</v>
      </c>
      <c r="F1035" t="s">
        <v>5456</v>
      </c>
      <c r="G1035" s="1">
        <v>1034</v>
      </c>
    </row>
    <row r="1036" spans="1:7" ht="13.5">
      <c r="A1036" t="str">
        <f>"009237"</f>
        <v>009237</v>
      </c>
      <c r="B1036" s="1" t="s">
        <v>523</v>
      </c>
      <c r="C1036" t="s">
        <v>72</v>
      </c>
      <c r="D1036" t="s">
        <v>1957</v>
      </c>
      <c r="E1036" t="s">
        <v>32</v>
      </c>
      <c r="F1036" t="s">
        <v>5457</v>
      </c>
      <c r="G1036" s="1">
        <v>1035</v>
      </c>
    </row>
    <row r="1037" spans="1:7" ht="13.5">
      <c r="A1037" t="str">
        <f>"000836"</f>
        <v>000836</v>
      </c>
      <c r="B1037" s="1" t="s">
        <v>1958</v>
      </c>
      <c r="C1037" t="s">
        <v>72</v>
      </c>
      <c r="D1037" t="s">
        <v>1959</v>
      </c>
      <c r="E1037" t="s">
        <v>32</v>
      </c>
      <c r="F1037" t="s">
        <v>5458</v>
      </c>
      <c r="G1037" s="1">
        <v>1036</v>
      </c>
    </row>
    <row r="1038" spans="1:7" ht="13.5">
      <c r="A1038" t="str">
        <f>"008518"</f>
        <v>008518</v>
      </c>
      <c r="B1038" s="1" t="s">
        <v>1960</v>
      </c>
      <c r="C1038" t="s">
        <v>293</v>
      </c>
      <c r="D1038" t="s">
        <v>1961</v>
      </c>
      <c r="E1038" t="s">
        <v>9</v>
      </c>
      <c r="F1038" t="s">
        <v>5459</v>
      </c>
      <c r="G1038" s="1">
        <v>1037</v>
      </c>
    </row>
    <row r="1039" spans="1:7" ht="13.5">
      <c r="A1039" t="str">
        <f>"001001"</f>
        <v>001001</v>
      </c>
      <c r="B1039" s="1" t="s">
        <v>1962</v>
      </c>
      <c r="C1039" t="s">
        <v>154</v>
      </c>
      <c r="D1039" t="s">
        <v>1963</v>
      </c>
      <c r="E1039" t="s">
        <v>32</v>
      </c>
      <c r="F1039" t="s">
        <v>5460</v>
      </c>
      <c r="G1039" s="1">
        <v>1038</v>
      </c>
    </row>
    <row r="1040" spans="1:7" ht="13.5">
      <c r="A1040" t="str">
        <f>"952888"</f>
        <v>952888</v>
      </c>
      <c r="B1040" s="1" t="s">
        <v>1106</v>
      </c>
      <c r="C1040" t="s">
        <v>1107</v>
      </c>
      <c r="D1040" t="s">
        <v>1964</v>
      </c>
      <c r="E1040" t="s">
        <v>142</v>
      </c>
      <c r="F1040" t="s">
        <v>5461</v>
      </c>
      <c r="G1040" s="1">
        <v>1039</v>
      </c>
    </row>
    <row r="1041" spans="1:7" ht="13.5">
      <c r="A1041" t="str">
        <f>"005820"</f>
        <v>005820</v>
      </c>
      <c r="B1041" s="1" t="s">
        <v>1965</v>
      </c>
      <c r="C1041" t="s">
        <v>57</v>
      </c>
      <c r="D1041" t="s">
        <v>1966</v>
      </c>
      <c r="E1041" t="s">
        <v>142</v>
      </c>
      <c r="F1041" t="s">
        <v>5462</v>
      </c>
      <c r="G1041" s="1">
        <v>1040</v>
      </c>
    </row>
    <row r="1042" spans="1:7" ht="13.5">
      <c r="A1042" t="str">
        <f>"004116"</f>
        <v>004116</v>
      </c>
      <c r="B1042" s="1" t="s">
        <v>796</v>
      </c>
      <c r="C1042" t="s">
        <v>797</v>
      </c>
      <c r="D1042" t="s">
        <v>1967</v>
      </c>
      <c r="E1042" t="s">
        <v>9</v>
      </c>
      <c r="F1042" t="s">
        <v>5463</v>
      </c>
      <c r="G1042" s="1">
        <v>1041</v>
      </c>
    </row>
    <row r="1043" spans="1:7" ht="13.5">
      <c r="A1043" t="str">
        <f>"000495"</f>
        <v>000495</v>
      </c>
      <c r="B1043" s="1" t="s">
        <v>1968</v>
      </c>
      <c r="C1043" t="s">
        <v>27</v>
      </c>
      <c r="D1043" t="s">
        <v>1969</v>
      </c>
      <c r="E1043" t="s">
        <v>9</v>
      </c>
      <c r="F1043" t="s">
        <v>5464</v>
      </c>
      <c r="G1043" s="1">
        <v>1042</v>
      </c>
    </row>
    <row r="1044" spans="1:7" ht="13.5">
      <c r="A1044" t="str">
        <f>"001696"</f>
        <v>001696</v>
      </c>
      <c r="B1044" s="1" t="s">
        <v>1028</v>
      </c>
      <c r="C1044" t="s">
        <v>293</v>
      </c>
      <c r="D1044" t="s">
        <v>1970</v>
      </c>
      <c r="E1044" t="s">
        <v>32</v>
      </c>
      <c r="F1044" t="s">
        <v>5465</v>
      </c>
      <c r="G1044" s="1">
        <v>1043</v>
      </c>
    </row>
    <row r="1045" spans="1:7" ht="13.5">
      <c r="A1045" t="str">
        <f>"003862"</f>
        <v>003862</v>
      </c>
      <c r="B1045" s="1" t="s">
        <v>820</v>
      </c>
      <c r="C1045" t="s">
        <v>381</v>
      </c>
      <c r="D1045" t="s">
        <v>1971</v>
      </c>
      <c r="E1045" t="s">
        <v>9</v>
      </c>
      <c r="F1045" t="s">
        <v>5466</v>
      </c>
      <c r="G1045" s="1">
        <v>1044</v>
      </c>
    </row>
    <row r="1046" spans="1:7" ht="13.5">
      <c r="A1046" t="str">
        <f>"005995"</f>
        <v>005995</v>
      </c>
      <c r="B1046" s="1" t="s">
        <v>1972</v>
      </c>
      <c r="C1046" t="s">
        <v>634</v>
      </c>
      <c r="D1046" t="s">
        <v>1973</v>
      </c>
      <c r="E1046" t="s">
        <v>9</v>
      </c>
      <c r="F1046" t="s">
        <v>5467</v>
      </c>
      <c r="G1046" s="1">
        <v>1045</v>
      </c>
    </row>
    <row r="1047" spans="1:7" ht="13.5">
      <c r="A1047" t="str">
        <f>"002886"</f>
        <v>002886</v>
      </c>
      <c r="B1047" s="1" t="s">
        <v>1974</v>
      </c>
      <c r="C1047" t="s">
        <v>50</v>
      </c>
      <c r="D1047" t="s">
        <v>1975</v>
      </c>
      <c r="E1047" t="s">
        <v>32</v>
      </c>
      <c r="F1047" t="s">
        <v>5468</v>
      </c>
      <c r="G1047" s="1">
        <v>1046</v>
      </c>
    </row>
    <row r="1048" spans="1:7" ht="13.5">
      <c r="A1048" t="str">
        <f>"009565"</f>
        <v>009565</v>
      </c>
      <c r="B1048" s="1" t="s">
        <v>1976</v>
      </c>
      <c r="C1048" t="s">
        <v>147</v>
      </c>
      <c r="D1048" t="s">
        <v>1977</v>
      </c>
      <c r="E1048" t="s">
        <v>9</v>
      </c>
      <c r="F1048" t="s">
        <v>5469</v>
      </c>
      <c r="G1048" s="1">
        <v>1047</v>
      </c>
    </row>
    <row r="1049" spans="1:7" ht="13.5">
      <c r="A1049" t="str">
        <f>"001226"</f>
        <v>001226</v>
      </c>
      <c r="B1049" s="1" t="s">
        <v>464</v>
      </c>
      <c r="C1049" t="s">
        <v>34</v>
      </c>
      <c r="D1049" t="s">
        <v>1978</v>
      </c>
      <c r="E1049" t="s">
        <v>197</v>
      </c>
      <c r="F1049" t="s">
        <v>5470</v>
      </c>
      <c r="G1049" s="1">
        <v>1048</v>
      </c>
    </row>
    <row r="1050" spans="1:7" ht="13.5">
      <c r="A1050" t="str">
        <f>"006760"</f>
        <v>006760</v>
      </c>
      <c r="B1050" s="1" t="s">
        <v>1009</v>
      </c>
      <c r="C1050" t="s">
        <v>27</v>
      </c>
      <c r="D1050" t="s">
        <v>1979</v>
      </c>
      <c r="E1050" t="s">
        <v>32</v>
      </c>
      <c r="F1050" t="s">
        <v>5471</v>
      </c>
      <c r="G1050" s="1">
        <v>1049</v>
      </c>
    </row>
    <row r="1051" spans="1:7" ht="13.5">
      <c r="A1051" t="str">
        <f>"062128"</f>
        <v>062128</v>
      </c>
      <c r="B1051" s="1" t="s">
        <v>1315</v>
      </c>
      <c r="C1051" t="s">
        <v>1316</v>
      </c>
      <c r="D1051" t="s">
        <v>1980</v>
      </c>
      <c r="E1051" t="s">
        <v>9</v>
      </c>
      <c r="F1051" t="s">
        <v>5472</v>
      </c>
      <c r="G1051" s="1">
        <v>1050</v>
      </c>
    </row>
    <row r="1052" spans="1:7" ht="13.5">
      <c r="A1052" t="str">
        <f>"002733"</f>
        <v>002733</v>
      </c>
      <c r="B1052" s="1" t="s">
        <v>162</v>
      </c>
      <c r="C1052" t="s">
        <v>163</v>
      </c>
      <c r="D1052" t="s">
        <v>1981</v>
      </c>
      <c r="E1052" t="s">
        <v>9</v>
      </c>
      <c r="F1052" t="s">
        <v>5473</v>
      </c>
      <c r="G1052" s="1">
        <v>1051</v>
      </c>
    </row>
    <row r="1053" spans="1:7" ht="13.5">
      <c r="A1053" t="str">
        <f>"004319"</f>
        <v>004319</v>
      </c>
      <c r="B1053" s="1" t="s">
        <v>1929</v>
      </c>
      <c r="C1053" t="s">
        <v>419</v>
      </c>
      <c r="D1053" t="s">
        <v>1982</v>
      </c>
      <c r="E1053" t="s">
        <v>13</v>
      </c>
      <c r="F1053" t="s">
        <v>5474</v>
      </c>
      <c r="G1053" s="1">
        <v>1052</v>
      </c>
    </row>
    <row r="1054" spans="1:7" ht="13.5">
      <c r="A1054" t="str">
        <f>"006901"</f>
        <v>006901</v>
      </c>
      <c r="B1054" s="1" t="s">
        <v>1983</v>
      </c>
      <c r="C1054" t="s">
        <v>692</v>
      </c>
      <c r="D1054" t="s">
        <v>1984</v>
      </c>
      <c r="E1054" t="s">
        <v>32</v>
      </c>
      <c r="F1054" t="s">
        <v>5475</v>
      </c>
      <c r="G1054" s="1">
        <v>1053</v>
      </c>
    </row>
    <row r="1055" spans="1:7" ht="13.5">
      <c r="A1055" t="str">
        <f>"099199"</f>
        <v>099199</v>
      </c>
      <c r="B1055" s="1" t="s">
        <v>575</v>
      </c>
      <c r="C1055" t="s">
        <v>101</v>
      </c>
      <c r="D1055" t="s">
        <v>1985</v>
      </c>
      <c r="E1055" t="s">
        <v>9</v>
      </c>
      <c r="F1055" t="s">
        <v>5476</v>
      </c>
      <c r="G1055" s="1">
        <v>1054</v>
      </c>
    </row>
    <row r="1056" spans="1:7" ht="13.5">
      <c r="A1056" t="str">
        <f>"005597"</f>
        <v>005597</v>
      </c>
      <c r="B1056" s="1" t="s">
        <v>1421</v>
      </c>
      <c r="C1056" t="s">
        <v>101</v>
      </c>
      <c r="D1056" t="s">
        <v>1986</v>
      </c>
      <c r="E1056" t="s">
        <v>1604</v>
      </c>
      <c r="F1056" t="s">
        <v>5477</v>
      </c>
      <c r="G1056" s="1">
        <v>1055</v>
      </c>
    </row>
    <row r="1057" spans="1:7" ht="13.5">
      <c r="A1057" t="str">
        <f>"011688"</f>
        <v>011688</v>
      </c>
      <c r="B1057" s="1" t="s">
        <v>1927</v>
      </c>
      <c r="C1057" t="s">
        <v>101</v>
      </c>
      <c r="D1057" t="s">
        <v>1987</v>
      </c>
      <c r="E1057" t="s">
        <v>142</v>
      </c>
      <c r="F1057" t="s">
        <v>5478</v>
      </c>
      <c r="G1057" s="1">
        <v>1056</v>
      </c>
    </row>
    <row r="1058" spans="1:7" ht="13.5">
      <c r="A1058" t="str">
        <f>"006603"</f>
        <v>006603</v>
      </c>
      <c r="B1058" s="1" t="s">
        <v>1988</v>
      </c>
      <c r="C1058" t="s">
        <v>101</v>
      </c>
      <c r="D1058" t="s">
        <v>1989</v>
      </c>
      <c r="E1058" t="s">
        <v>9</v>
      </c>
      <c r="F1058" t="s">
        <v>5479</v>
      </c>
      <c r="G1058" s="1">
        <v>1057</v>
      </c>
    </row>
    <row r="1059" spans="1:7" ht="13.5">
      <c r="A1059" t="str">
        <f>"002826"</f>
        <v>002826</v>
      </c>
      <c r="B1059" s="1" t="s">
        <v>1990</v>
      </c>
      <c r="C1059" t="s">
        <v>1400</v>
      </c>
      <c r="D1059" t="s">
        <v>1991</v>
      </c>
      <c r="E1059" t="s">
        <v>9</v>
      </c>
      <c r="F1059" t="s">
        <v>5480</v>
      </c>
      <c r="G1059" s="1">
        <v>1058</v>
      </c>
    </row>
    <row r="1060" spans="1:7" ht="13.5">
      <c r="A1060" t="str">
        <f>"000634"</f>
        <v>000634</v>
      </c>
      <c r="B1060" s="1" t="s">
        <v>755</v>
      </c>
      <c r="C1060" t="s">
        <v>756</v>
      </c>
      <c r="D1060" t="s">
        <v>1992</v>
      </c>
      <c r="E1060" t="s">
        <v>197</v>
      </c>
      <c r="F1060" t="s">
        <v>5481</v>
      </c>
      <c r="G1060" s="1">
        <v>1059</v>
      </c>
    </row>
    <row r="1061" spans="1:7" ht="13.5">
      <c r="A1061" t="str">
        <f>"000955"</f>
        <v>000955</v>
      </c>
      <c r="B1061" s="1" t="s">
        <v>579</v>
      </c>
      <c r="C1061" t="s">
        <v>77</v>
      </c>
      <c r="D1061" t="s">
        <v>1993</v>
      </c>
      <c r="E1061" t="s">
        <v>90</v>
      </c>
      <c r="F1061" t="s">
        <v>5482</v>
      </c>
      <c r="G1061" s="1">
        <v>1060</v>
      </c>
    </row>
    <row r="1062" spans="1:7" ht="13.5">
      <c r="A1062" t="str">
        <f>"002733"</f>
        <v>002733</v>
      </c>
      <c r="B1062" s="1" t="s">
        <v>162</v>
      </c>
      <c r="C1062" t="s">
        <v>163</v>
      </c>
      <c r="D1062" t="s">
        <v>1994</v>
      </c>
      <c r="E1062" t="s">
        <v>32</v>
      </c>
      <c r="F1062" t="s">
        <v>5483</v>
      </c>
      <c r="G1062" s="1">
        <v>1061</v>
      </c>
    </row>
    <row r="1063" spans="1:7" ht="13.5">
      <c r="A1063" t="str">
        <f>"041888"</f>
        <v>041888</v>
      </c>
      <c r="B1063" s="1" t="s">
        <v>1632</v>
      </c>
      <c r="C1063" t="s">
        <v>50</v>
      </c>
      <c r="D1063" t="s">
        <v>1995</v>
      </c>
      <c r="E1063" t="s">
        <v>32</v>
      </c>
      <c r="F1063" t="s">
        <v>5484</v>
      </c>
      <c r="G1063" s="1">
        <v>1062</v>
      </c>
    </row>
    <row r="1064" spans="1:7" ht="13.5">
      <c r="A1064" t="str">
        <f>"000927"</f>
        <v>000927</v>
      </c>
      <c r="B1064" s="1" t="s">
        <v>1193</v>
      </c>
      <c r="C1064" t="s">
        <v>50</v>
      </c>
      <c r="D1064" t="s">
        <v>1996</v>
      </c>
      <c r="E1064" t="s">
        <v>9</v>
      </c>
      <c r="F1064" t="s">
        <v>5485</v>
      </c>
      <c r="G1064" s="1">
        <v>1063</v>
      </c>
    </row>
    <row r="1065" spans="1:7" ht="13.5">
      <c r="A1065" t="str">
        <f>"002869"</f>
        <v>002869</v>
      </c>
      <c r="B1065" s="1" t="s">
        <v>187</v>
      </c>
      <c r="C1065" t="s">
        <v>188</v>
      </c>
      <c r="D1065" t="s">
        <v>1997</v>
      </c>
      <c r="E1065" t="s">
        <v>9</v>
      </c>
      <c r="F1065" t="s">
        <v>5486</v>
      </c>
      <c r="G1065" s="1">
        <v>1064</v>
      </c>
    </row>
    <row r="1066" spans="1:7" ht="13.5">
      <c r="A1066" t="str">
        <f>"102973"</f>
        <v>102973</v>
      </c>
      <c r="B1066" s="1" t="s">
        <v>979</v>
      </c>
      <c r="C1066" t="s">
        <v>333</v>
      </c>
      <c r="D1066" t="s">
        <v>1998</v>
      </c>
      <c r="E1066" t="s">
        <v>13</v>
      </c>
      <c r="F1066" t="s">
        <v>5487</v>
      </c>
      <c r="G1066" s="1">
        <v>1065</v>
      </c>
    </row>
    <row r="1067" spans="1:7" ht="13.5">
      <c r="A1067" t="str">
        <f>"098898"</f>
        <v>098898</v>
      </c>
      <c r="B1067" s="1" t="s">
        <v>1308</v>
      </c>
      <c r="C1067" t="s">
        <v>72</v>
      </c>
      <c r="D1067" t="s">
        <v>1999</v>
      </c>
      <c r="E1067" t="s">
        <v>9</v>
      </c>
      <c r="F1067" t="s">
        <v>5488</v>
      </c>
      <c r="G1067" s="1">
        <v>1066</v>
      </c>
    </row>
    <row r="1068" spans="1:7" ht="13.5">
      <c r="A1068" t="str">
        <f>"000058"</f>
        <v>000058</v>
      </c>
      <c r="B1068" s="1" t="s">
        <v>1748</v>
      </c>
      <c r="C1068" t="s">
        <v>227</v>
      </c>
      <c r="D1068" t="s">
        <v>2000</v>
      </c>
      <c r="E1068" t="s">
        <v>142</v>
      </c>
      <c r="F1068" t="s">
        <v>5489</v>
      </c>
      <c r="G1068" s="1">
        <v>1067</v>
      </c>
    </row>
    <row r="1069" spans="1:7" ht="13.5">
      <c r="A1069" t="str">
        <f>"000089"</f>
        <v>000089</v>
      </c>
      <c r="B1069" s="1" t="s">
        <v>165</v>
      </c>
      <c r="C1069" t="s">
        <v>166</v>
      </c>
      <c r="D1069" t="s">
        <v>2001</v>
      </c>
      <c r="E1069" t="s">
        <v>197</v>
      </c>
      <c r="F1069" t="s">
        <v>5490</v>
      </c>
      <c r="G1069" s="1">
        <v>1068</v>
      </c>
    </row>
    <row r="1070" spans="1:7" ht="13.5">
      <c r="A1070" t="str">
        <f>"887999"</f>
        <v>887999</v>
      </c>
      <c r="B1070" s="1" t="s">
        <v>1174</v>
      </c>
      <c r="C1070" t="s">
        <v>101</v>
      </c>
      <c r="D1070" t="s">
        <v>2002</v>
      </c>
      <c r="E1070" t="s">
        <v>9</v>
      </c>
      <c r="F1070" t="s">
        <v>5491</v>
      </c>
      <c r="G1070" s="1">
        <v>1069</v>
      </c>
    </row>
    <row r="1071" spans="1:7" ht="13.5">
      <c r="A1071" t="str">
        <f>"002938"</f>
        <v>002938</v>
      </c>
      <c r="B1071" s="1" t="s">
        <v>1902</v>
      </c>
      <c r="C1071" t="s">
        <v>107</v>
      </c>
      <c r="D1071" t="s">
        <v>2003</v>
      </c>
      <c r="E1071" t="s">
        <v>32</v>
      </c>
      <c r="F1071" t="s">
        <v>5492</v>
      </c>
      <c r="G1071" s="1">
        <v>1070</v>
      </c>
    </row>
    <row r="1072" spans="1:7" ht="13.5">
      <c r="A1072" t="str">
        <f>"008003"</f>
        <v>008003</v>
      </c>
      <c r="B1072" s="1" t="s">
        <v>1109</v>
      </c>
      <c r="C1072" t="s">
        <v>245</v>
      </c>
      <c r="D1072" t="s">
        <v>2004</v>
      </c>
      <c r="E1072" t="s">
        <v>32</v>
      </c>
      <c r="F1072" t="s">
        <v>5493</v>
      </c>
      <c r="G1072" s="1">
        <v>1071</v>
      </c>
    </row>
    <row r="1073" spans="1:7" ht="13.5">
      <c r="A1073" t="str">
        <f>"007199"</f>
        <v>007199</v>
      </c>
      <c r="B1073" s="1" t="s">
        <v>2005</v>
      </c>
      <c r="C1073" t="s">
        <v>642</v>
      </c>
      <c r="D1073" t="s">
        <v>2006</v>
      </c>
      <c r="E1073" t="s">
        <v>9</v>
      </c>
      <c r="F1073" t="s">
        <v>5494</v>
      </c>
      <c r="G1073" s="1">
        <v>1072</v>
      </c>
    </row>
    <row r="1074" spans="1:7" ht="13.5">
      <c r="A1074" t="str">
        <f>"003232"</f>
        <v>003232</v>
      </c>
      <c r="B1074" s="1" t="s">
        <v>2007</v>
      </c>
      <c r="C1074" t="s">
        <v>431</v>
      </c>
      <c r="D1074" t="s">
        <v>2008</v>
      </c>
      <c r="E1074" t="s">
        <v>149</v>
      </c>
      <c r="F1074" t="s">
        <v>5495</v>
      </c>
      <c r="G1074" s="1">
        <v>1073</v>
      </c>
    </row>
    <row r="1075" spans="1:7" ht="13.5">
      <c r="A1075" t="str">
        <f>"000634"</f>
        <v>000634</v>
      </c>
      <c r="B1075" s="1" t="s">
        <v>755</v>
      </c>
      <c r="C1075" t="s">
        <v>756</v>
      </c>
      <c r="D1075" t="s">
        <v>2009</v>
      </c>
      <c r="E1075" t="s">
        <v>197</v>
      </c>
      <c r="F1075" t="s">
        <v>5496</v>
      </c>
      <c r="G1075" s="1">
        <v>1074</v>
      </c>
    </row>
    <row r="1076" spans="1:7" ht="13.5">
      <c r="A1076" t="str">
        <f>"000199"</f>
        <v>000199</v>
      </c>
      <c r="B1076" s="1" t="s">
        <v>1577</v>
      </c>
      <c r="C1076" t="s">
        <v>107</v>
      </c>
      <c r="D1076" t="s">
        <v>2010</v>
      </c>
      <c r="E1076" t="s">
        <v>9</v>
      </c>
      <c r="F1076" t="s">
        <v>5497</v>
      </c>
      <c r="G1076" s="1">
        <v>1075</v>
      </c>
    </row>
    <row r="1077" spans="1:7" ht="13.5">
      <c r="A1077" t="str">
        <f>"056119"</f>
        <v>056119</v>
      </c>
      <c r="B1077" s="1" t="s">
        <v>2011</v>
      </c>
      <c r="C1077" t="s">
        <v>2012</v>
      </c>
      <c r="D1077" t="s">
        <v>2013</v>
      </c>
      <c r="E1077" t="s">
        <v>32</v>
      </c>
      <c r="F1077" t="s">
        <v>5498</v>
      </c>
      <c r="G1077" s="1">
        <v>1076</v>
      </c>
    </row>
    <row r="1078" spans="1:7" ht="13.5">
      <c r="A1078" t="str">
        <f>"003460"</f>
        <v>003460</v>
      </c>
      <c r="B1078" s="1" t="s">
        <v>247</v>
      </c>
      <c r="C1078" t="s">
        <v>248</v>
      </c>
      <c r="D1078" t="s">
        <v>2014</v>
      </c>
      <c r="E1078" t="s">
        <v>9</v>
      </c>
      <c r="F1078" t="s">
        <v>5499</v>
      </c>
      <c r="G1078" s="1">
        <v>1077</v>
      </c>
    </row>
    <row r="1079" spans="1:7" ht="13.5">
      <c r="A1079" t="str">
        <f>"005557"</f>
        <v>005557</v>
      </c>
      <c r="B1079" s="1" t="s">
        <v>2015</v>
      </c>
      <c r="C1079" t="s">
        <v>135</v>
      </c>
      <c r="D1079" t="s">
        <v>2016</v>
      </c>
      <c r="E1079" t="s">
        <v>32</v>
      </c>
      <c r="F1079" t="s">
        <v>5500</v>
      </c>
      <c r="G1079" s="1">
        <v>1078</v>
      </c>
    </row>
    <row r="1080" spans="1:7" ht="13.5">
      <c r="A1080" t="str">
        <f>"001666"</f>
        <v>001666</v>
      </c>
      <c r="B1080" s="1" t="s">
        <v>1068</v>
      </c>
      <c r="C1080" t="s">
        <v>57</v>
      </c>
      <c r="D1080" t="s">
        <v>2017</v>
      </c>
      <c r="E1080" t="s">
        <v>32</v>
      </c>
      <c r="F1080" t="s">
        <v>5501</v>
      </c>
      <c r="G1080" s="1">
        <v>1079</v>
      </c>
    </row>
    <row r="1081" spans="1:7" ht="13.5">
      <c r="A1081" t="str">
        <f>"003656"</f>
        <v>003656</v>
      </c>
      <c r="B1081" s="1" t="s">
        <v>2018</v>
      </c>
      <c r="C1081" t="s">
        <v>21</v>
      </c>
      <c r="D1081" t="s">
        <v>2019</v>
      </c>
      <c r="E1081" t="s">
        <v>197</v>
      </c>
      <c r="F1081" t="s">
        <v>5502</v>
      </c>
      <c r="G1081" s="1">
        <v>1080</v>
      </c>
    </row>
    <row r="1082" spans="1:7" ht="13.5">
      <c r="A1082" t="str">
        <f>"000585"</f>
        <v>000585</v>
      </c>
      <c r="B1082" s="1" t="s">
        <v>2020</v>
      </c>
      <c r="C1082" t="s">
        <v>227</v>
      </c>
      <c r="D1082" t="s">
        <v>2021</v>
      </c>
      <c r="E1082" t="s">
        <v>13</v>
      </c>
      <c r="F1082" t="s">
        <v>5503</v>
      </c>
      <c r="G1082" s="1">
        <v>1081</v>
      </c>
    </row>
    <row r="1083" spans="1:7" ht="13.5">
      <c r="A1083" t="str">
        <f>"003656"</f>
        <v>003656</v>
      </c>
      <c r="B1083" s="1" t="s">
        <v>2018</v>
      </c>
      <c r="C1083" t="s">
        <v>21</v>
      </c>
      <c r="D1083" t="s">
        <v>2022</v>
      </c>
      <c r="E1083" t="s">
        <v>32</v>
      </c>
      <c r="F1083" t="s">
        <v>5504</v>
      </c>
      <c r="G1083" s="1">
        <v>1082</v>
      </c>
    </row>
    <row r="1084" spans="1:7" ht="13.5">
      <c r="A1084" t="str">
        <f>"000290"</f>
        <v>000290</v>
      </c>
      <c r="B1084" s="1" t="s">
        <v>404</v>
      </c>
      <c r="C1084" t="s">
        <v>405</v>
      </c>
      <c r="D1084" t="s">
        <v>2023</v>
      </c>
      <c r="E1084" t="s">
        <v>32</v>
      </c>
      <c r="F1084" t="s">
        <v>5505</v>
      </c>
      <c r="G1084" s="1">
        <v>1083</v>
      </c>
    </row>
    <row r="1085" spans="1:7" ht="13.5">
      <c r="A1085" t="str">
        <f>"000051"</f>
        <v>000051</v>
      </c>
      <c r="B1085" s="1" t="s">
        <v>43</v>
      </c>
      <c r="C1085" t="s">
        <v>44</v>
      </c>
      <c r="D1085" t="s">
        <v>2024</v>
      </c>
      <c r="E1085" t="s">
        <v>90</v>
      </c>
      <c r="F1085" t="s">
        <v>5506</v>
      </c>
      <c r="G1085" s="1">
        <v>1084</v>
      </c>
    </row>
    <row r="1086" spans="1:7" ht="13.5">
      <c r="A1086" t="str">
        <f>"000853"</f>
        <v>000853</v>
      </c>
      <c r="B1086" s="1" t="s">
        <v>79</v>
      </c>
      <c r="C1086" t="s">
        <v>27</v>
      </c>
      <c r="D1086" t="s">
        <v>2025</v>
      </c>
      <c r="E1086" t="s">
        <v>9</v>
      </c>
      <c r="F1086" t="s">
        <v>5507</v>
      </c>
      <c r="G1086" s="1">
        <v>1085</v>
      </c>
    </row>
    <row r="1087" spans="1:7" ht="13.5">
      <c r="A1087" t="str">
        <f>"006173"</f>
        <v>006173</v>
      </c>
      <c r="B1087" s="1" t="s">
        <v>1394</v>
      </c>
      <c r="C1087" t="s">
        <v>101</v>
      </c>
      <c r="D1087" t="s">
        <v>2026</v>
      </c>
      <c r="E1087" t="s">
        <v>9</v>
      </c>
      <c r="F1087" t="s">
        <v>5508</v>
      </c>
      <c r="G1087" s="1">
        <v>1086</v>
      </c>
    </row>
    <row r="1088" spans="1:7" ht="13.5">
      <c r="A1088" t="str">
        <f>"003116"</f>
        <v>003116</v>
      </c>
      <c r="B1088" s="1" t="s">
        <v>329</v>
      </c>
      <c r="C1088" t="s">
        <v>330</v>
      </c>
      <c r="D1088" t="s">
        <v>2027</v>
      </c>
      <c r="E1088" t="s">
        <v>197</v>
      </c>
      <c r="F1088" t="s">
        <v>5509</v>
      </c>
      <c r="G1088" s="1">
        <v>1087</v>
      </c>
    </row>
    <row r="1089" spans="1:7" ht="13.5">
      <c r="A1089" t="str">
        <f>"000110"</f>
        <v>000110</v>
      </c>
      <c r="B1089" s="1" t="s">
        <v>67</v>
      </c>
      <c r="C1089" t="s">
        <v>68</v>
      </c>
      <c r="D1089" t="s">
        <v>2028</v>
      </c>
      <c r="E1089" t="s">
        <v>9</v>
      </c>
      <c r="F1089" t="s">
        <v>5510</v>
      </c>
      <c r="G1089" s="1">
        <v>1088</v>
      </c>
    </row>
    <row r="1090" spans="1:7" ht="13.5">
      <c r="A1090" t="str">
        <f>"015601"</f>
        <v>015601</v>
      </c>
      <c r="B1090" s="1" t="s">
        <v>562</v>
      </c>
      <c r="C1090" t="s">
        <v>504</v>
      </c>
      <c r="D1090" t="s">
        <v>2029</v>
      </c>
      <c r="E1090" t="s">
        <v>32</v>
      </c>
      <c r="F1090" t="s">
        <v>5511</v>
      </c>
      <c r="G1090" s="1">
        <v>1089</v>
      </c>
    </row>
    <row r="1091" spans="1:7" ht="13.5">
      <c r="A1091" t="str">
        <f>"000792"</f>
        <v>000792</v>
      </c>
      <c r="B1091" s="1" t="s">
        <v>2030</v>
      </c>
      <c r="C1091" t="s">
        <v>135</v>
      </c>
      <c r="D1091" t="s">
        <v>2031</v>
      </c>
      <c r="E1091" t="s">
        <v>32</v>
      </c>
      <c r="F1091" t="s">
        <v>5512</v>
      </c>
      <c r="G1091" s="1">
        <v>1090</v>
      </c>
    </row>
    <row r="1092" spans="1:7" ht="13.5">
      <c r="A1092" t="str">
        <f>"002780"</f>
        <v>002780</v>
      </c>
      <c r="B1092" s="1" t="s">
        <v>458</v>
      </c>
      <c r="C1092" t="s">
        <v>459</v>
      </c>
      <c r="D1092" t="s">
        <v>2032</v>
      </c>
      <c r="E1092" t="s">
        <v>13</v>
      </c>
      <c r="F1092" t="s">
        <v>5513</v>
      </c>
      <c r="G1092" s="1">
        <v>1091</v>
      </c>
    </row>
    <row r="1093" spans="1:7" ht="13.5">
      <c r="A1093" t="str">
        <f>"076666"</f>
        <v>076666</v>
      </c>
      <c r="B1093" s="1" t="s">
        <v>2033</v>
      </c>
      <c r="C1093" t="s">
        <v>68</v>
      </c>
      <c r="D1093" t="s">
        <v>2034</v>
      </c>
      <c r="E1093" t="s">
        <v>32</v>
      </c>
      <c r="F1093" t="s">
        <v>5514</v>
      </c>
      <c r="G1093" s="1">
        <v>1092</v>
      </c>
    </row>
    <row r="1094" spans="1:7" ht="13.5">
      <c r="A1094" t="str">
        <f>"006388"</f>
        <v>006388</v>
      </c>
      <c r="B1094" s="1" t="s">
        <v>839</v>
      </c>
      <c r="C1094" t="s">
        <v>77</v>
      </c>
      <c r="D1094" t="s">
        <v>2035</v>
      </c>
      <c r="E1094" t="s">
        <v>32</v>
      </c>
      <c r="F1094" t="s">
        <v>5515</v>
      </c>
      <c r="G1094" s="1">
        <v>1093</v>
      </c>
    </row>
    <row r="1095" spans="1:7" ht="13.5">
      <c r="A1095" t="str">
        <f>"001190"</f>
        <v>001190</v>
      </c>
      <c r="B1095" s="1" t="s">
        <v>600</v>
      </c>
      <c r="C1095" t="s">
        <v>163</v>
      </c>
      <c r="D1095" t="s">
        <v>2036</v>
      </c>
      <c r="E1095" t="s">
        <v>9</v>
      </c>
      <c r="F1095" t="s">
        <v>5516</v>
      </c>
      <c r="G1095" s="1">
        <v>1094</v>
      </c>
    </row>
    <row r="1096" spans="1:7" ht="13.5">
      <c r="A1096" t="str">
        <f>"000070"</f>
        <v>000070</v>
      </c>
      <c r="B1096" s="1" t="s">
        <v>1290</v>
      </c>
      <c r="C1096" t="s">
        <v>112</v>
      </c>
      <c r="D1096" t="s">
        <v>2037</v>
      </c>
      <c r="E1096" t="s">
        <v>9</v>
      </c>
      <c r="F1096" t="s">
        <v>5517</v>
      </c>
      <c r="G1096" s="1">
        <v>1095</v>
      </c>
    </row>
    <row r="1097" spans="1:7" ht="13.5">
      <c r="A1097" t="str">
        <f>"002878"</f>
        <v>002878</v>
      </c>
      <c r="B1097" s="1" t="s">
        <v>2038</v>
      </c>
      <c r="C1097" t="s">
        <v>11</v>
      </c>
      <c r="D1097" t="s">
        <v>2039</v>
      </c>
      <c r="E1097" t="s">
        <v>9</v>
      </c>
      <c r="F1097" t="s">
        <v>5518</v>
      </c>
      <c r="G1097" s="1">
        <v>1096</v>
      </c>
    </row>
    <row r="1098" spans="1:7" ht="13.5">
      <c r="A1098" t="str">
        <f>"006177"</f>
        <v>006177</v>
      </c>
      <c r="B1098" s="1" t="s">
        <v>2040</v>
      </c>
      <c r="C1098" t="s">
        <v>2041</v>
      </c>
      <c r="D1098" t="s">
        <v>2042</v>
      </c>
      <c r="E1098" t="s">
        <v>9</v>
      </c>
      <c r="F1098" t="s">
        <v>5519</v>
      </c>
      <c r="G1098" s="1">
        <v>1097</v>
      </c>
    </row>
    <row r="1099" spans="1:7" ht="13.5">
      <c r="A1099" t="str">
        <f>"006901"</f>
        <v>006901</v>
      </c>
      <c r="B1099" s="1" t="s">
        <v>1983</v>
      </c>
      <c r="C1099" t="s">
        <v>692</v>
      </c>
      <c r="D1099" t="s">
        <v>2043</v>
      </c>
      <c r="E1099" t="s">
        <v>90</v>
      </c>
      <c r="F1099" t="s">
        <v>5520</v>
      </c>
      <c r="G1099" s="1">
        <v>1098</v>
      </c>
    </row>
    <row r="1100" spans="1:7" ht="13.5">
      <c r="A1100" t="str">
        <f>"015558"</f>
        <v>015558</v>
      </c>
      <c r="B1100" s="1" t="s">
        <v>2044</v>
      </c>
      <c r="C1100" t="s">
        <v>1149</v>
      </c>
      <c r="D1100" t="s">
        <v>2045</v>
      </c>
      <c r="E1100" t="s">
        <v>90</v>
      </c>
      <c r="F1100" t="s">
        <v>5521</v>
      </c>
      <c r="G1100" s="1">
        <v>1099</v>
      </c>
    </row>
    <row r="1101" spans="1:7" ht="13.5">
      <c r="A1101" t="str">
        <f>"001677"</f>
        <v>001677</v>
      </c>
      <c r="B1101" s="1" t="s">
        <v>2046</v>
      </c>
      <c r="C1101" t="s">
        <v>92</v>
      </c>
      <c r="D1101" t="s">
        <v>2047</v>
      </c>
      <c r="E1101" t="s">
        <v>32</v>
      </c>
      <c r="F1101" t="s">
        <v>5522</v>
      </c>
      <c r="G1101" s="1">
        <v>1100</v>
      </c>
    </row>
    <row r="1102" spans="1:7" ht="13.5">
      <c r="A1102" t="str">
        <f>"007660"</f>
        <v>007660</v>
      </c>
      <c r="B1102" s="1" t="s">
        <v>532</v>
      </c>
      <c r="C1102" t="s">
        <v>533</v>
      </c>
      <c r="D1102" t="s">
        <v>2048</v>
      </c>
      <c r="E1102" t="s">
        <v>32</v>
      </c>
      <c r="F1102" t="s">
        <v>5523</v>
      </c>
      <c r="G1102" s="1">
        <v>1101</v>
      </c>
    </row>
    <row r="1103" spans="1:7" ht="13.5">
      <c r="A1103" t="str">
        <f>"000066"</f>
        <v>000066</v>
      </c>
      <c r="B1103" s="1" t="s">
        <v>2049</v>
      </c>
      <c r="C1103" t="s">
        <v>101</v>
      </c>
      <c r="D1103" t="s">
        <v>2050</v>
      </c>
      <c r="E1103" t="s">
        <v>9</v>
      </c>
      <c r="F1103" t="s">
        <v>5524</v>
      </c>
      <c r="G1103" s="1">
        <v>1102</v>
      </c>
    </row>
    <row r="1104" spans="1:7" ht="13.5">
      <c r="A1104" t="str">
        <f>"000039"</f>
        <v>000039</v>
      </c>
      <c r="B1104" s="1" t="s">
        <v>2051</v>
      </c>
      <c r="C1104" t="s">
        <v>2052</v>
      </c>
      <c r="D1104" t="s">
        <v>2053</v>
      </c>
      <c r="E1104" t="s">
        <v>32</v>
      </c>
      <c r="F1104" t="s">
        <v>5525</v>
      </c>
      <c r="G1104" s="1">
        <v>1103</v>
      </c>
    </row>
    <row r="1105" spans="1:7" ht="13.5">
      <c r="A1105" t="str">
        <f>"000011"</f>
        <v>000011</v>
      </c>
      <c r="B1105" s="1" t="s">
        <v>1645</v>
      </c>
      <c r="C1105" t="s">
        <v>98</v>
      </c>
      <c r="D1105" t="s">
        <v>2054</v>
      </c>
      <c r="E1105" t="s">
        <v>9</v>
      </c>
      <c r="F1105" t="s">
        <v>5526</v>
      </c>
      <c r="G1105" s="1">
        <v>1104</v>
      </c>
    </row>
    <row r="1106" spans="1:7" ht="13.5">
      <c r="A1106" t="str">
        <f>"005576"</f>
        <v>005576</v>
      </c>
      <c r="B1106" s="1" t="s">
        <v>1738</v>
      </c>
      <c r="C1106" t="s">
        <v>850</v>
      </c>
      <c r="D1106" t="s">
        <v>2055</v>
      </c>
      <c r="E1106" t="s">
        <v>9</v>
      </c>
      <c r="F1106" t="s">
        <v>5527</v>
      </c>
      <c r="G1106" s="1">
        <v>1105</v>
      </c>
    </row>
    <row r="1107" spans="1:7" ht="13.5">
      <c r="A1107" t="str">
        <f>"003287"</f>
        <v>003287</v>
      </c>
      <c r="B1107" s="1" t="s">
        <v>468</v>
      </c>
      <c r="C1107" t="s">
        <v>107</v>
      </c>
      <c r="D1107" t="s">
        <v>2056</v>
      </c>
      <c r="E1107" t="s">
        <v>90</v>
      </c>
      <c r="F1107" t="s">
        <v>5528</v>
      </c>
      <c r="G1107" s="1">
        <v>1106</v>
      </c>
    </row>
    <row r="1108" spans="1:7" ht="13.5">
      <c r="A1108" t="str">
        <f>"002018"</f>
        <v>002018</v>
      </c>
      <c r="B1108" s="1" t="s">
        <v>1300</v>
      </c>
      <c r="C1108" t="s">
        <v>333</v>
      </c>
      <c r="D1108" t="s">
        <v>2057</v>
      </c>
      <c r="E1108" t="s">
        <v>32</v>
      </c>
      <c r="F1108" t="s">
        <v>5529</v>
      </c>
      <c r="G1108" s="1">
        <v>1107</v>
      </c>
    </row>
    <row r="1109" spans="1:7" ht="13.5">
      <c r="A1109" t="str">
        <f>"089777"</f>
        <v>089777</v>
      </c>
      <c r="B1109" s="1" t="s">
        <v>2058</v>
      </c>
      <c r="C1109" t="s">
        <v>453</v>
      </c>
      <c r="D1109" t="s">
        <v>2059</v>
      </c>
      <c r="E1109" t="s">
        <v>32</v>
      </c>
      <c r="F1109" t="s">
        <v>5530</v>
      </c>
      <c r="G1109" s="1">
        <v>1108</v>
      </c>
    </row>
    <row r="1110" spans="1:7" ht="13.5">
      <c r="A1110" t="str">
        <f>"888166"</f>
        <v>888166</v>
      </c>
      <c r="B1110" s="1" t="s">
        <v>2060</v>
      </c>
      <c r="C1110" t="s">
        <v>588</v>
      </c>
      <c r="D1110" t="s">
        <v>2061</v>
      </c>
      <c r="E1110" t="s">
        <v>32</v>
      </c>
      <c r="F1110" t="s">
        <v>5531</v>
      </c>
      <c r="G1110" s="1">
        <v>1109</v>
      </c>
    </row>
    <row r="1111" spans="1:7" ht="13.5">
      <c r="A1111" t="str">
        <f>"000851"</f>
        <v>000851</v>
      </c>
      <c r="B1111" s="1" t="s">
        <v>2062</v>
      </c>
      <c r="C1111" t="s">
        <v>41</v>
      </c>
      <c r="D1111" t="s">
        <v>2063</v>
      </c>
      <c r="E1111" t="s">
        <v>9</v>
      </c>
      <c r="F1111" t="s">
        <v>5532</v>
      </c>
      <c r="G1111" s="1">
        <v>1110</v>
      </c>
    </row>
    <row r="1112" spans="1:7" ht="13.5">
      <c r="A1112" t="str">
        <f>"100003"</f>
        <v>100003</v>
      </c>
      <c r="B1112" s="1" t="s">
        <v>2064</v>
      </c>
      <c r="C1112" t="s">
        <v>88</v>
      </c>
      <c r="D1112" t="s">
        <v>2065</v>
      </c>
      <c r="E1112" t="s">
        <v>9</v>
      </c>
      <c r="F1112" t="s">
        <v>5533</v>
      </c>
      <c r="G1112" s="1">
        <v>1111</v>
      </c>
    </row>
    <row r="1113" spans="1:7" ht="13.5">
      <c r="A1113" t="str">
        <f>"007369"</f>
        <v>007369</v>
      </c>
      <c r="B1113" s="1" t="s">
        <v>1058</v>
      </c>
      <c r="C1113" t="s">
        <v>1059</v>
      </c>
      <c r="D1113" t="s">
        <v>2066</v>
      </c>
      <c r="E1113" t="s">
        <v>32</v>
      </c>
      <c r="F1113" t="s">
        <v>5534</v>
      </c>
      <c r="G1113" s="1">
        <v>1112</v>
      </c>
    </row>
    <row r="1114" spans="1:7" ht="13.5">
      <c r="A1114" t="str">
        <f>"003656"</f>
        <v>003656</v>
      </c>
      <c r="B1114" s="1" t="s">
        <v>2018</v>
      </c>
      <c r="C1114" t="s">
        <v>21</v>
      </c>
      <c r="D1114" t="s">
        <v>2067</v>
      </c>
      <c r="E1114" t="s">
        <v>13</v>
      </c>
      <c r="F1114" t="s">
        <v>5535</v>
      </c>
      <c r="G1114" s="1">
        <v>1113</v>
      </c>
    </row>
    <row r="1115" spans="1:7" ht="13.5">
      <c r="A1115" t="str">
        <f>"006328"</f>
        <v>006328</v>
      </c>
      <c r="B1115" s="1" t="s">
        <v>2068</v>
      </c>
      <c r="C1115" t="s">
        <v>2069</v>
      </c>
      <c r="D1115" t="s">
        <v>2070</v>
      </c>
      <c r="E1115" t="s">
        <v>32</v>
      </c>
      <c r="F1115" t="s">
        <v>5536</v>
      </c>
      <c r="G1115" s="1">
        <v>1114</v>
      </c>
    </row>
    <row r="1116" spans="1:7" ht="13.5">
      <c r="A1116" t="str">
        <f>"000026"</f>
        <v>000026</v>
      </c>
      <c r="B1116" s="1" t="s">
        <v>286</v>
      </c>
      <c r="C1116" t="s">
        <v>50</v>
      </c>
      <c r="D1116" t="s">
        <v>2071</v>
      </c>
      <c r="E1116" t="s">
        <v>32</v>
      </c>
      <c r="F1116" t="s">
        <v>5537</v>
      </c>
      <c r="G1116" s="1">
        <v>1115</v>
      </c>
    </row>
    <row r="1117" spans="1:7" ht="13.5">
      <c r="A1117" t="str">
        <f>"008177"</f>
        <v>008177</v>
      </c>
      <c r="B1117" s="1" t="s">
        <v>1424</v>
      </c>
      <c r="C1117" t="s">
        <v>1425</v>
      </c>
      <c r="D1117" t="s">
        <v>2072</v>
      </c>
      <c r="E1117" t="s">
        <v>13</v>
      </c>
      <c r="F1117" t="s">
        <v>5538</v>
      </c>
      <c r="G1117" s="1">
        <v>1116</v>
      </c>
    </row>
    <row r="1118" spans="1:7" ht="13.5">
      <c r="A1118" t="str">
        <f>"009858"</f>
        <v>009858</v>
      </c>
      <c r="B1118" s="1" t="s">
        <v>935</v>
      </c>
      <c r="C1118" t="s">
        <v>101</v>
      </c>
      <c r="D1118" t="s">
        <v>2073</v>
      </c>
      <c r="E1118" t="s">
        <v>9</v>
      </c>
      <c r="F1118" t="s">
        <v>5539</v>
      </c>
      <c r="G1118" s="1">
        <v>1117</v>
      </c>
    </row>
    <row r="1119" spans="1:7" ht="13.5">
      <c r="A1119" t="str">
        <f>"000317"</f>
        <v>000317</v>
      </c>
      <c r="B1119" s="1" t="s">
        <v>987</v>
      </c>
      <c r="C1119" t="s">
        <v>496</v>
      </c>
      <c r="D1119" t="s">
        <v>2074</v>
      </c>
      <c r="E1119" t="s">
        <v>9</v>
      </c>
      <c r="F1119" t="s">
        <v>5540</v>
      </c>
      <c r="G1119" s="1">
        <v>1118</v>
      </c>
    </row>
    <row r="1120" spans="1:7" ht="13.5">
      <c r="A1120" t="str">
        <f>"003613"</f>
        <v>003613</v>
      </c>
      <c r="B1120" s="1" t="s">
        <v>998</v>
      </c>
      <c r="C1120" t="s">
        <v>112</v>
      </c>
      <c r="D1120" t="s">
        <v>2075</v>
      </c>
      <c r="E1120" t="s">
        <v>425</v>
      </c>
      <c r="F1120" t="s">
        <v>5541</v>
      </c>
      <c r="G1120" s="1">
        <v>1119</v>
      </c>
    </row>
    <row r="1121" spans="1:7" ht="13.5">
      <c r="A1121" t="str">
        <f>"000927"</f>
        <v>000927</v>
      </c>
      <c r="B1121" s="1" t="s">
        <v>1193</v>
      </c>
      <c r="C1121" t="s">
        <v>50</v>
      </c>
      <c r="D1121" t="s">
        <v>2076</v>
      </c>
      <c r="E1121" t="s">
        <v>9</v>
      </c>
      <c r="F1121" t="s">
        <v>5542</v>
      </c>
      <c r="G1121" s="1">
        <v>1120</v>
      </c>
    </row>
    <row r="1122" spans="1:7" ht="13.5">
      <c r="A1122" t="str">
        <f>"006529"</f>
        <v>006529</v>
      </c>
      <c r="B1122" s="1" t="s">
        <v>17</v>
      </c>
      <c r="C1122" t="s">
        <v>18</v>
      </c>
      <c r="D1122" t="s">
        <v>2077</v>
      </c>
      <c r="E1122" t="s">
        <v>197</v>
      </c>
      <c r="F1122" t="s">
        <v>5543</v>
      </c>
      <c r="G1122" s="1">
        <v>1121</v>
      </c>
    </row>
    <row r="1123" spans="1:7" ht="13.5">
      <c r="A1123" t="str">
        <f>"000257"</f>
        <v>000257</v>
      </c>
      <c r="B1123" s="1" t="s">
        <v>2078</v>
      </c>
      <c r="C1123" t="s">
        <v>193</v>
      </c>
      <c r="D1123" t="s">
        <v>2079</v>
      </c>
      <c r="E1123" t="s">
        <v>9</v>
      </c>
      <c r="F1123" t="s">
        <v>5544</v>
      </c>
      <c r="G1123" s="1">
        <v>1122</v>
      </c>
    </row>
    <row r="1124" spans="1:7" ht="13.5">
      <c r="A1124" t="str">
        <f>"003552"</f>
        <v>003552</v>
      </c>
      <c r="B1124" s="1" t="s">
        <v>1877</v>
      </c>
      <c r="C1124" t="s">
        <v>34</v>
      </c>
      <c r="D1124" t="s">
        <v>2080</v>
      </c>
      <c r="E1124" t="s">
        <v>36</v>
      </c>
      <c r="F1124" t="s">
        <v>5545</v>
      </c>
      <c r="G1124" s="1">
        <v>1123</v>
      </c>
    </row>
    <row r="1125" spans="1:7" ht="13.5">
      <c r="A1125" t="str">
        <f>"000080"</f>
        <v>000080</v>
      </c>
      <c r="B1125" s="1" t="s">
        <v>250</v>
      </c>
      <c r="C1125" t="s">
        <v>251</v>
      </c>
      <c r="D1125" t="s">
        <v>2081</v>
      </c>
      <c r="E1125" t="s">
        <v>197</v>
      </c>
      <c r="F1125" t="s">
        <v>5546</v>
      </c>
      <c r="G1125" s="1">
        <v>1124</v>
      </c>
    </row>
    <row r="1126" spans="1:7" ht="13.5">
      <c r="A1126" t="str">
        <f>"000199"</f>
        <v>000199</v>
      </c>
      <c r="B1126" s="1" t="s">
        <v>1577</v>
      </c>
      <c r="C1126" t="s">
        <v>107</v>
      </c>
      <c r="D1126" t="s">
        <v>2082</v>
      </c>
      <c r="E1126" t="s">
        <v>32</v>
      </c>
      <c r="F1126" t="s">
        <v>5547</v>
      </c>
      <c r="G1126" s="1">
        <v>1125</v>
      </c>
    </row>
    <row r="1127" spans="1:7" ht="13.5">
      <c r="A1127" t="str">
        <f>"966666"</f>
        <v>966666</v>
      </c>
      <c r="B1127" s="1" t="s">
        <v>1867</v>
      </c>
      <c r="C1127" t="s">
        <v>98</v>
      </c>
      <c r="D1127" t="s">
        <v>2083</v>
      </c>
      <c r="E1127" t="s">
        <v>32</v>
      </c>
      <c r="F1127" t="s">
        <v>5548</v>
      </c>
      <c r="G1127" s="1">
        <v>1126</v>
      </c>
    </row>
    <row r="1128" spans="1:7" ht="13.5">
      <c r="A1128" t="str">
        <f>"009559"</f>
        <v>009559</v>
      </c>
      <c r="B1128" s="1" t="s">
        <v>2084</v>
      </c>
      <c r="C1128" t="s">
        <v>2085</v>
      </c>
      <c r="D1128" t="s">
        <v>2086</v>
      </c>
      <c r="E1128" t="s">
        <v>32</v>
      </c>
      <c r="F1128" t="s">
        <v>5549</v>
      </c>
      <c r="G1128" s="1">
        <v>1127</v>
      </c>
    </row>
    <row r="1129" spans="1:7" ht="13.5">
      <c r="A1129" t="str">
        <f>"001158"</f>
        <v>001158</v>
      </c>
      <c r="B1129" s="1" t="s">
        <v>2087</v>
      </c>
      <c r="C1129" t="s">
        <v>504</v>
      </c>
      <c r="D1129" t="s">
        <v>2088</v>
      </c>
      <c r="E1129" t="s">
        <v>9</v>
      </c>
      <c r="F1129" t="s">
        <v>5550</v>
      </c>
      <c r="G1129" s="1">
        <v>1128</v>
      </c>
    </row>
    <row r="1130" spans="1:7" ht="13.5">
      <c r="A1130" t="str">
        <f>"000525"</f>
        <v>000525</v>
      </c>
      <c r="B1130" s="1" t="s">
        <v>2089</v>
      </c>
      <c r="C1130" t="s">
        <v>57</v>
      </c>
      <c r="D1130" t="s">
        <v>2090</v>
      </c>
      <c r="E1130" t="s">
        <v>9</v>
      </c>
      <c r="F1130" t="s">
        <v>5551</v>
      </c>
      <c r="G1130" s="1">
        <v>1129</v>
      </c>
    </row>
    <row r="1131" spans="1:7" ht="13.5">
      <c r="A1131" t="str">
        <f>"006069"</f>
        <v>006069</v>
      </c>
      <c r="B1131" s="1" t="s">
        <v>2091</v>
      </c>
      <c r="C1131" t="s">
        <v>95</v>
      </c>
      <c r="D1131" t="s">
        <v>2092</v>
      </c>
      <c r="E1131" t="s">
        <v>32</v>
      </c>
      <c r="F1131" t="s">
        <v>5552</v>
      </c>
      <c r="G1131" s="1">
        <v>1130</v>
      </c>
    </row>
    <row r="1132" spans="1:7" ht="13.5">
      <c r="A1132" t="str">
        <f>"007878"</f>
        <v>007878</v>
      </c>
      <c r="B1132" s="1" t="s">
        <v>2093</v>
      </c>
      <c r="C1132" t="s">
        <v>101</v>
      </c>
      <c r="D1132" t="s">
        <v>2094</v>
      </c>
      <c r="E1132" t="s">
        <v>9</v>
      </c>
      <c r="F1132" t="s">
        <v>5553</v>
      </c>
      <c r="G1132" s="1">
        <v>1131</v>
      </c>
    </row>
    <row r="1133" spans="1:7" ht="13.5">
      <c r="A1133" t="str">
        <f>"001098"</f>
        <v>001098</v>
      </c>
      <c r="B1133" s="1" t="s">
        <v>2095</v>
      </c>
      <c r="C1133" t="s">
        <v>2096</v>
      </c>
      <c r="D1133" t="s">
        <v>2097</v>
      </c>
      <c r="E1133" t="s">
        <v>241</v>
      </c>
      <c r="F1133" t="s">
        <v>5554</v>
      </c>
      <c r="G1133" s="1">
        <v>1132</v>
      </c>
    </row>
    <row r="1134" spans="1:7" ht="13.5">
      <c r="A1134" t="str">
        <f>"002388"</f>
        <v>002388</v>
      </c>
      <c r="B1134" s="1" t="s">
        <v>2098</v>
      </c>
      <c r="C1134" t="s">
        <v>151</v>
      </c>
      <c r="D1134" t="s">
        <v>2099</v>
      </c>
      <c r="E1134" t="s">
        <v>9</v>
      </c>
      <c r="F1134" t="s">
        <v>5555</v>
      </c>
      <c r="G1134" s="1">
        <v>1133</v>
      </c>
    </row>
    <row r="1135" spans="1:7" ht="13.5">
      <c r="A1135" t="str">
        <f>"000030"</f>
        <v>000030</v>
      </c>
      <c r="B1135" s="1" t="s">
        <v>2100</v>
      </c>
      <c r="C1135" t="s">
        <v>85</v>
      </c>
      <c r="D1135" t="s">
        <v>2101</v>
      </c>
      <c r="E1135" t="s">
        <v>90</v>
      </c>
      <c r="F1135" t="s">
        <v>5556</v>
      </c>
      <c r="G1135" s="1">
        <v>1134</v>
      </c>
    </row>
    <row r="1136" spans="1:7" ht="13.5">
      <c r="A1136" t="str">
        <f>"001819"</f>
        <v>001819</v>
      </c>
      <c r="B1136" s="1" t="s">
        <v>2102</v>
      </c>
      <c r="C1136" t="s">
        <v>850</v>
      </c>
      <c r="D1136" t="s">
        <v>2103</v>
      </c>
      <c r="E1136" t="s">
        <v>52</v>
      </c>
      <c r="F1136" t="s">
        <v>5557</v>
      </c>
      <c r="G1136" s="1">
        <v>1135</v>
      </c>
    </row>
    <row r="1137" spans="1:7" ht="13.5">
      <c r="A1137" t="str">
        <f>"095999"</f>
        <v>095999</v>
      </c>
      <c r="B1137" s="1" t="s">
        <v>511</v>
      </c>
      <c r="C1137" t="s">
        <v>512</v>
      </c>
      <c r="D1137" t="s">
        <v>2104</v>
      </c>
      <c r="E1137" t="s">
        <v>36</v>
      </c>
      <c r="F1137" t="s">
        <v>5558</v>
      </c>
      <c r="G1137" s="1">
        <v>1136</v>
      </c>
    </row>
    <row r="1138" spans="1:7" ht="13.5">
      <c r="A1138" t="str">
        <f>"003232"</f>
        <v>003232</v>
      </c>
      <c r="B1138" s="1" t="s">
        <v>2007</v>
      </c>
      <c r="C1138" t="s">
        <v>431</v>
      </c>
      <c r="D1138" t="s">
        <v>2105</v>
      </c>
      <c r="E1138" t="s">
        <v>9</v>
      </c>
      <c r="F1138" t="s">
        <v>5559</v>
      </c>
      <c r="G1138" s="1">
        <v>1137</v>
      </c>
    </row>
    <row r="1139" spans="1:7" ht="13.5">
      <c r="A1139" t="str">
        <f>"000608"</f>
        <v>000608</v>
      </c>
      <c r="B1139" s="1" t="s">
        <v>2106</v>
      </c>
      <c r="C1139" t="s">
        <v>912</v>
      </c>
      <c r="D1139" t="s">
        <v>2107</v>
      </c>
      <c r="E1139" t="s">
        <v>32</v>
      </c>
      <c r="F1139" t="s">
        <v>5560</v>
      </c>
      <c r="G1139" s="1">
        <v>1138</v>
      </c>
    </row>
    <row r="1140" spans="1:7" ht="13.5">
      <c r="A1140" t="str">
        <f>"083398"</f>
        <v>083398</v>
      </c>
      <c r="B1140" s="1" t="s">
        <v>1445</v>
      </c>
      <c r="C1140" t="s">
        <v>739</v>
      </c>
      <c r="D1140" t="s">
        <v>2108</v>
      </c>
      <c r="E1140" t="s">
        <v>9</v>
      </c>
      <c r="F1140" t="s">
        <v>5561</v>
      </c>
      <c r="G1140" s="1">
        <v>1139</v>
      </c>
    </row>
    <row r="1141" spans="1:7" ht="13.5">
      <c r="A1141" t="str">
        <f>"001156"</f>
        <v>001156</v>
      </c>
      <c r="B1141" s="1" t="s">
        <v>2109</v>
      </c>
      <c r="C1141" t="s">
        <v>82</v>
      </c>
      <c r="D1141" t="s">
        <v>2110</v>
      </c>
      <c r="E1141" t="s">
        <v>9</v>
      </c>
      <c r="F1141" t="s">
        <v>5562</v>
      </c>
      <c r="G1141" s="1">
        <v>1140</v>
      </c>
    </row>
    <row r="1142" spans="1:7" ht="13.5">
      <c r="A1142" t="str">
        <f>"000331"</f>
        <v>000331</v>
      </c>
      <c r="B1142" s="1" t="s">
        <v>2111</v>
      </c>
      <c r="C1142" t="s">
        <v>504</v>
      </c>
      <c r="D1142" t="s">
        <v>2112</v>
      </c>
      <c r="E1142" t="s">
        <v>32</v>
      </c>
      <c r="F1142" t="s">
        <v>5563</v>
      </c>
      <c r="G1142" s="1">
        <v>1141</v>
      </c>
    </row>
    <row r="1143" spans="1:7" ht="13.5">
      <c r="A1143" t="str">
        <f>"384444"</f>
        <v>384444</v>
      </c>
      <c r="B1143" s="1" t="s">
        <v>1223</v>
      </c>
      <c r="C1143" t="s">
        <v>547</v>
      </c>
      <c r="D1143" t="s">
        <v>2113</v>
      </c>
      <c r="E1143" t="s">
        <v>32</v>
      </c>
      <c r="F1143" t="s">
        <v>5564</v>
      </c>
      <c r="G1143" s="1">
        <v>1142</v>
      </c>
    </row>
    <row r="1144" spans="1:7" ht="13.5">
      <c r="A1144" t="str">
        <f>"003677"</f>
        <v>003677</v>
      </c>
      <c r="B1144" s="1" t="s">
        <v>206</v>
      </c>
      <c r="C1144" t="s">
        <v>11</v>
      </c>
      <c r="D1144" t="s">
        <v>2114</v>
      </c>
      <c r="E1144" t="s">
        <v>32</v>
      </c>
      <c r="F1144" t="s">
        <v>5565</v>
      </c>
      <c r="G1144" s="1">
        <v>1143</v>
      </c>
    </row>
    <row r="1145" spans="1:7" ht="13.5">
      <c r="A1145" t="str">
        <f>"007607"</f>
        <v>007607</v>
      </c>
      <c r="B1145" s="1" t="s">
        <v>276</v>
      </c>
      <c r="C1145" t="s">
        <v>21</v>
      </c>
      <c r="D1145" t="s">
        <v>2115</v>
      </c>
      <c r="E1145" t="s">
        <v>278</v>
      </c>
      <c r="F1145" t="s">
        <v>5566</v>
      </c>
      <c r="G1145" s="1">
        <v>1144</v>
      </c>
    </row>
    <row r="1146" spans="1:7" ht="13.5">
      <c r="A1146" t="str">
        <f>"866188"</f>
        <v>866188</v>
      </c>
      <c r="B1146" s="1" t="s">
        <v>1190</v>
      </c>
      <c r="C1146" t="s">
        <v>1191</v>
      </c>
      <c r="D1146" t="s">
        <v>2116</v>
      </c>
      <c r="E1146" t="s">
        <v>9</v>
      </c>
      <c r="F1146" t="s">
        <v>5567</v>
      </c>
      <c r="G1146" s="1">
        <v>1145</v>
      </c>
    </row>
    <row r="1147" spans="1:7" ht="13.5">
      <c r="A1147" t="str">
        <f>"000568"</f>
        <v>000568</v>
      </c>
      <c r="B1147" s="1" t="s">
        <v>2117</v>
      </c>
      <c r="C1147" t="s">
        <v>41</v>
      </c>
      <c r="D1147" t="s">
        <v>2118</v>
      </c>
      <c r="E1147" t="s">
        <v>32</v>
      </c>
      <c r="F1147" t="s">
        <v>5568</v>
      </c>
      <c r="G1147" s="1">
        <v>1146</v>
      </c>
    </row>
    <row r="1148" spans="1:7" ht="13.5">
      <c r="A1148" t="str">
        <f>"000608"</f>
        <v>000608</v>
      </c>
      <c r="B1148" s="1" t="s">
        <v>2106</v>
      </c>
      <c r="C1148" t="s">
        <v>912</v>
      </c>
      <c r="D1148" t="s">
        <v>2119</v>
      </c>
      <c r="E1148" t="s">
        <v>9</v>
      </c>
      <c r="F1148" t="s">
        <v>5569</v>
      </c>
      <c r="G1148" s="1">
        <v>1147</v>
      </c>
    </row>
    <row r="1149" spans="1:7" ht="13.5">
      <c r="A1149" t="str">
        <f>"004669"</f>
        <v>004669</v>
      </c>
      <c r="B1149" s="1" t="s">
        <v>1345</v>
      </c>
      <c r="C1149" t="s">
        <v>330</v>
      </c>
      <c r="D1149" t="s">
        <v>2120</v>
      </c>
      <c r="E1149" t="s">
        <v>197</v>
      </c>
      <c r="F1149" t="s">
        <v>5570</v>
      </c>
      <c r="G1149" s="1">
        <v>1148</v>
      </c>
    </row>
    <row r="1150" spans="1:7" ht="13.5">
      <c r="A1150" t="str">
        <f>"007866"</f>
        <v>007866</v>
      </c>
      <c r="B1150" s="1" t="s">
        <v>2121</v>
      </c>
      <c r="C1150" t="s">
        <v>101</v>
      </c>
      <c r="D1150" t="s">
        <v>2122</v>
      </c>
      <c r="E1150" t="s">
        <v>425</v>
      </c>
      <c r="F1150" t="s">
        <v>5571</v>
      </c>
      <c r="G1150" s="1">
        <v>1149</v>
      </c>
    </row>
    <row r="1151" spans="1:7" ht="13.5">
      <c r="A1151" t="str">
        <f>"008003"</f>
        <v>008003</v>
      </c>
      <c r="B1151" s="1" t="s">
        <v>1109</v>
      </c>
      <c r="C1151" t="s">
        <v>245</v>
      </c>
      <c r="D1151" t="s">
        <v>2123</v>
      </c>
      <c r="E1151" t="s">
        <v>9</v>
      </c>
      <c r="F1151" t="s">
        <v>5572</v>
      </c>
      <c r="G1151" s="1">
        <v>1150</v>
      </c>
    </row>
    <row r="1152" spans="1:7" ht="13.5">
      <c r="A1152" t="str">
        <f>"010666"</f>
        <v>010666</v>
      </c>
      <c r="B1152" s="1" t="s">
        <v>1488</v>
      </c>
      <c r="C1152" t="s">
        <v>634</v>
      </c>
      <c r="D1152" t="s">
        <v>2124</v>
      </c>
      <c r="E1152" t="s">
        <v>9</v>
      </c>
      <c r="F1152" t="s">
        <v>5573</v>
      </c>
      <c r="G1152" s="1">
        <v>1151</v>
      </c>
    </row>
    <row r="1153" spans="1:7" ht="13.5">
      <c r="A1153" t="str">
        <f>"003569"</f>
        <v>003569</v>
      </c>
      <c r="B1153" s="1" t="s">
        <v>2125</v>
      </c>
      <c r="C1153" t="s">
        <v>34</v>
      </c>
      <c r="D1153" t="s">
        <v>2126</v>
      </c>
      <c r="E1153" t="s">
        <v>9</v>
      </c>
      <c r="F1153" t="s">
        <v>5574</v>
      </c>
      <c r="G1153" s="1">
        <v>1152</v>
      </c>
    </row>
    <row r="1154" spans="1:7" ht="13.5">
      <c r="A1154" t="str">
        <f>"003688"</f>
        <v>003688</v>
      </c>
      <c r="B1154" s="1" t="s">
        <v>137</v>
      </c>
      <c r="C1154" t="s">
        <v>34</v>
      </c>
      <c r="D1154" t="s">
        <v>2127</v>
      </c>
      <c r="E1154" t="s">
        <v>9</v>
      </c>
      <c r="F1154" t="s">
        <v>5575</v>
      </c>
      <c r="G1154" s="1">
        <v>1153</v>
      </c>
    </row>
    <row r="1155" spans="1:7" ht="13.5">
      <c r="A1155" t="str">
        <f>"191177"</f>
        <v>191177</v>
      </c>
      <c r="B1155" s="1" t="s">
        <v>566</v>
      </c>
      <c r="C1155" t="s">
        <v>101</v>
      </c>
      <c r="D1155" t="s">
        <v>2128</v>
      </c>
      <c r="E1155" t="s">
        <v>32</v>
      </c>
      <c r="F1155" t="s">
        <v>5576</v>
      </c>
      <c r="G1155" s="1">
        <v>1154</v>
      </c>
    </row>
    <row r="1156" spans="1:7" ht="13.5">
      <c r="A1156" t="str">
        <f>"009619"</f>
        <v>009619</v>
      </c>
      <c r="B1156" s="1" t="s">
        <v>725</v>
      </c>
      <c r="C1156" t="s">
        <v>302</v>
      </c>
      <c r="D1156" t="s">
        <v>2129</v>
      </c>
      <c r="E1156" t="s">
        <v>9</v>
      </c>
      <c r="F1156" t="s">
        <v>5577</v>
      </c>
      <c r="G1156" s="1">
        <v>1155</v>
      </c>
    </row>
    <row r="1157" spans="1:7" ht="13.5">
      <c r="A1157" t="str">
        <f>"012345"</f>
        <v>012345</v>
      </c>
      <c r="B1157" s="1" t="s">
        <v>1206</v>
      </c>
      <c r="C1157" t="s">
        <v>50</v>
      </c>
      <c r="D1157" t="s">
        <v>2130</v>
      </c>
      <c r="E1157" t="s">
        <v>32</v>
      </c>
      <c r="F1157" t="s">
        <v>5578</v>
      </c>
      <c r="G1157" s="1">
        <v>1156</v>
      </c>
    </row>
    <row r="1158" spans="1:7" ht="13.5">
      <c r="A1158" t="str">
        <f>"001156"</f>
        <v>001156</v>
      </c>
      <c r="B1158" s="1" t="s">
        <v>2109</v>
      </c>
      <c r="C1158" t="s">
        <v>82</v>
      </c>
      <c r="D1158" t="s">
        <v>2131</v>
      </c>
      <c r="E1158" t="s">
        <v>9</v>
      </c>
      <c r="F1158" t="s">
        <v>5579</v>
      </c>
      <c r="G1158" s="1">
        <v>1157</v>
      </c>
    </row>
    <row r="1159" spans="1:7" ht="13.5">
      <c r="A1159" t="str">
        <f>"945678"</f>
        <v>945678</v>
      </c>
      <c r="B1159" s="1" t="s">
        <v>1180</v>
      </c>
      <c r="C1159" t="s">
        <v>72</v>
      </c>
      <c r="D1159" t="s">
        <v>2132</v>
      </c>
      <c r="E1159" t="s">
        <v>32</v>
      </c>
      <c r="F1159" t="s">
        <v>5580</v>
      </c>
      <c r="G1159" s="1">
        <v>1158</v>
      </c>
    </row>
    <row r="1160" spans="1:7" ht="13.5">
      <c r="A1160" t="str">
        <f>"005789"</f>
        <v>005789</v>
      </c>
      <c r="B1160" s="1" t="s">
        <v>131</v>
      </c>
      <c r="C1160" t="s">
        <v>132</v>
      </c>
      <c r="D1160" t="s">
        <v>2133</v>
      </c>
      <c r="E1160" t="s">
        <v>9</v>
      </c>
      <c r="F1160" t="s">
        <v>5581</v>
      </c>
      <c r="G1160" s="1">
        <v>1159</v>
      </c>
    </row>
    <row r="1161" spans="1:7" ht="13.5">
      <c r="A1161" t="str">
        <f>"001351"</f>
        <v>001351</v>
      </c>
      <c r="B1161" s="1" t="s">
        <v>2134</v>
      </c>
      <c r="C1161" t="s">
        <v>230</v>
      </c>
      <c r="D1161" t="s">
        <v>2135</v>
      </c>
      <c r="E1161" t="s">
        <v>32</v>
      </c>
      <c r="F1161" t="s">
        <v>5582</v>
      </c>
      <c r="G1161" s="1">
        <v>1160</v>
      </c>
    </row>
    <row r="1162" spans="1:7" ht="13.5">
      <c r="A1162" t="str">
        <f>"006760"</f>
        <v>006760</v>
      </c>
      <c r="B1162" s="1" t="s">
        <v>1009</v>
      </c>
      <c r="C1162" t="s">
        <v>27</v>
      </c>
      <c r="D1162" t="s">
        <v>2136</v>
      </c>
      <c r="E1162" t="s">
        <v>32</v>
      </c>
      <c r="F1162" t="s">
        <v>5583</v>
      </c>
      <c r="G1162" s="1">
        <v>1161</v>
      </c>
    </row>
    <row r="1163" spans="1:7" ht="13.5">
      <c r="A1163" t="str">
        <f>"000026"</f>
        <v>000026</v>
      </c>
      <c r="B1163" s="1" t="s">
        <v>286</v>
      </c>
      <c r="C1163" t="s">
        <v>50</v>
      </c>
      <c r="D1163" t="s">
        <v>2137</v>
      </c>
      <c r="E1163" t="s">
        <v>9</v>
      </c>
      <c r="F1163" t="s">
        <v>5584</v>
      </c>
      <c r="G1163" s="1">
        <v>1162</v>
      </c>
    </row>
    <row r="1164" spans="1:7" ht="13.5">
      <c r="A1164" t="str">
        <f>"001738"</f>
        <v>001738</v>
      </c>
      <c r="B1164" s="1" t="s">
        <v>1085</v>
      </c>
      <c r="C1164" t="s">
        <v>135</v>
      </c>
      <c r="D1164" t="s">
        <v>2138</v>
      </c>
      <c r="E1164" t="s">
        <v>32</v>
      </c>
      <c r="F1164" t="s">
        <v>5585</v>
      </c>
      <c r="G1164" s="1">
        <v>1163</v>
      </c>
    </row>
    <row r="1165" spans="1:7" ht="13.5">
      <c r="A1165" t="str">
        <f>"005922"</f>
        <v>005922</v>
      </c>
      <c r="B1165" s="1" t="s">
        <v>1661</v>
      </c>
      <c r="C1165" t="s">
        <v>1358</v>
      </c>
      <c r="D1165" t="s">
        <v>2139</v>
      </c>
      <c r="E1165" t="s">
        <v>32</v>
      </c>
      <c r="F1165" t="s">
        <v>5586</v>
      </c>
      <c r="G1165" s="1">
        <v>1164</v>
      </c>
    </row>
    <row r="1166" spans="1:7" ht="13.5">
      <c r="A1166" t="str">
        <f>"001689"</f>
        <v>001689</v>
      </c>
      <c r="B1166" s="1" t="s">
        <v>2140</v>
      </c>
      <c r="C1166" t="s">
        <v>1053</v>
      </c>
      <c r="D1166" t="s">
        <v>2141</v>
      </c>
      <c r="E1166" t="s">
        <v>32</v>
      </c>
      <c r="F1166" t="s">
        <v>5587</v>
      </c>
      <c r="G1166" s="1">
        <v>1165</v>
      </c>
    </row>
    <row r="1167" spans="1:7" ht="13.5">
      <c r="A1167" t="str">
        <f>"666999"</f>
        <v>666999</v>
      </c>
      <c r="B1167" s="1" t="s">
        <v>2142</v>
      </c>
      <c r="C1167" t="s">
        <v>112</v>
      </c>
      <c r="D1167" t="s">
        <v>2143</v>
      </c>
      <c r="E1167" t="s">
        <v>32</v>
      </c>
      <c r="F1167" t="s">
        <v>5588</v>
      </c>
      <c r="G1167" s="1">
        <v>1166</v>
      </c>
    </row>
    <row r="1168" spans="1:7" ht="13.5">
      <c r="A1168" t="str">
        <f>"099199"</f>
        <v>099199</v>
      </c>
      <c r="B1168" s="1" t="s">
        <v>575</v>
      </c>
      <c r="C1168" t="s">
        <v>101</v>
      </c>
      <c r="D1168" t="s">
        <v>2144</v>
      </c>
      <c r="E1168" t="s">
        <v>32</v>
      </c>
      <c r="F1168" t="s">
        <v>5589</v>
      </c>
      <c r="G1168" s="1">
        <v>1167</v>
      </c>
    </row>
    <row r="1169" spans="1:7" ht="13.5">
      <c r="A1169" t="str">
        <f>"002780"</f>
        <v>002780</v>
      </c>
      <c r="B1169" s="1" t="s">
        <v>458</v>
      </c>
      <c r="C1169" t="s">
        <v>459</v>
      </c>
      <c r="D1169" t="s">
        <v>2145</v>
      </c>
      <c r="E1169" t="s">
        <v>9</v>
      </c>
      <c r="F1169" t="s">
        <v>5590</v>
      </c>
      <c r="G1169" s="1">
        <v>1168</v>
      </c>
    </row>
    <row r="1170" spans="1:7" ht="13.5">
      <c r="A1170" t="str">
        <f>"669778"</f>
        <v>669778</v>
      </c>
      <c r="B1170" s="1" t="s">
        <v>2146</v>
      </c>
      <c r="C1170" t="s">
        <v>2147</v>
      </c>
      <c r="D1170" t="s">
        <v>2148</v>
      </c>
      <c r="E1170" t="s">
        <v>13</v>
      </c>
      <c r="F1170" t="s">
        <v>5591</v>
      </c>
      <c r="G1170" s="1">
        <v>1169</v>
      </c>
    </row>
    <row r="1171" spans="1:7" ht="13.5">
      <c r="A1171" t="str">
        <f>"004116"</f>
        <v>004116</v>
      </c>
      <c r="B1171" s="1" t="s">
        <v>796</v>
      </c>
      <c r="C1171" t="s">
        <v>797</v>
      </c>
      <c r="D1171" t="s">
        <v>2149</v>
      </c>
      <c r="E1171" t="s">
        <v>9</v>
      </c>
      <c r="F1171" t="s">
        <v>5592</v>
      </c>
      <c r="G1171" s="1">
        <v>1170</v>
      </c>
    </row>
    <row r="1172" spans="1:7" ht="13.5">
      <c r="A1172" t="str">
        <f>"007369"</f>
        <v>007369</v>
      </c>
      <c r="B1172" s="1" t="s">
        <v>1058</v>
      </c>
      <c r="C1172" t="s">
        <v>1059</v>
      </c>
      <c r="D1172" t="s">
        <v>2150</v>
      </c>
      <c r="E1172" t="s">
        <v>9</v>
      </c>
      <c r="F1172" t="s">
        <v>5593</v>
      </c>
      <c r="G1172" s="1">
        <v>1171</v>
      </c>
    </row>
    <row r="1173" spans="1:7" ht="13.5">
      <c r="A1173" t="str">
        <f>"001001"</f>
        <v>001001</v>
      </c>
      <c r="B1173" s="1" t="s">
        <v>1962</v>
      </c>
      <c r="C1173" t="s">
        <v>154</v>
      </c>
      <c r="D1173" t="s">
        <v>2151</v>
      </c>
      <c r="E1173" t="s">
        <v>9</v>
      </c>
      <c r="F1173" t="s">
        <v>5594</v>
      </c>
      <c r="G1173" s="1">
        <v>1172</v>
      </c>
    </row>
    <row r="1174" spans="1:7" ht="13.5">
      <c r="A1174" t="str">
        <f>"002103"</f>
        <v>002103</v>
      </c>
      <c r="B1174" s="1" t="s">
        <v>1568</v>
      </c>
      <c r="C1174" t="s">
        <v>72</v>
      </c>
      <c r="D1174" t="s">
        <v>2152</v>
      </c>
      <c r="E1174" t="s">
        <v>32</v>
      </c>
      <c r="F1174" t="s">
        <v>5595</v>
      </c>
      <c r="G1174" s="1">
        <v>1173</v>
      </c>
    </row>
    <row r="1175" spans="1:7" ht="13.5">
      <c r="A1175" t="str">
        <f>"000051"</f>
        <v>000051</v>
      </c>
      <c r="B1175" s="1" t="s">
        <v>43</v>
      </c>
      <c r="C1175" t="s">
        <v>44</v>
      </c>
      <c r="D1175" t="s">
        <v>2153</v>
      </c>
      <c r="E1175" t="s">
        <v>9</v>
      </c>
      <c r="F1175" t="s">
        <v>5596</v>
      </c>
      <c r="G1175" s="1">
        <v>1174</v>
      </c>
    </row>
    <row r="1176" spans="1:7" ht="13.5">
      <c r="A1176" t="str">
        <f>"003306"</f>
        <v>003306</v>
      </c>
      <c r="B1176" s="1" t="s">
        <v>2154</v>
      </c>
      <c r="C1176" t="s">
        <v>98</v>
      </c>
      <c r="D1176" t="s">
        <v>2155</v>
      </c>
      <c r="E1176" t="s">
        <v>9</v>
      </c>
      <c r="F1176" t="s">
        <v>5597</v>
      </c>
      <c r="G1176" s="1">
        <v>1175</v>
      </c>
    </row>
    <row r="1177" spans="1:7" ht="13.5">
      <c r="A1177" t="str">
        <f>"002121"</f>
        <v>002121</v>
      </c>
      <c r="B1177" s="1" t="s">
        <v>2156</v>
      </c>
      <c r="C1177" t="s">
        <v>135</v>
      </c>
      <c r="D1177" t="s">
        <v>2157</v>
      </c>
      <c r="E1177" t="s">
        <v>9</v>
      </c>
      <c r="F1177" t="s">
        <v>5598</v>
      </c>
      <c r="G1177" s="1">
        <v>1176</v>
      </c>
    </row>
    <row r="1178" spans="1:7" ht="13.5">
      <c r="A1178" t="str">
        <f>"008552"</f>
        <v>008552</v>
      </c>
      <c r="B1178" s="1" t="s">
        <v>2158</v>
      </c>
      <c r="C1178" t="s">
        <v>850</v>
      </c>
      <c r="D1178" t="s">
        <v>2159</v>
      </c>
      <c r="E1178" t="s">
        <v>13</v>
      </c>
      <c r="F1178" t="s">
        <v>5599</v>
      </c>
      <c r="G1178" s="1">
        <v>1177</v>
      </c>
    </row>
    <row r="1179" spans="1:7" ht="13.5">
      <c r="A1179" t="str">
        <f>"008238"</f>
        <v>008238</v>
      </c>
      <c r="B1179" s="1" t="s">
        <v>2160</v>
      </c>
      <c r="C1179" t="s">
        <v>7</v>
      </c>
      <c r="D1179" t="s">
        <v>2161</v>
      </c>
      <c r="E1179" t="s">
        <v>9</v>
      </c>
      <c r="F1179" t="s">
        <v>5600</v>
      </c>
      <c r="G1179" s="1">
        <v>1178</v>
      </c>
    </row>
    <row r="1180" spans="1:7" ht="13.5">
      <c r="A1180" t="str">
        <f>"004316"</f>
        <v>004316</v>
      </c>
      <c r="B1180" s="1" t="s">
        <v>2162</v>
      </c>
      <c r="C1180" t="s">
        <v>27</v>
      </c>
      <c r="D1180" t="s">
        <v>2163</v>
      </c>
      <c r="E1180" t="s">
        <v>9</v>
      </c>
      <c r="F1180" t="s">
        <v>5601</v>
      </c>
      <c r="G1180" s="1">
        <v>1179</v>
      </c>
    </row>
    <row r="1181" spans="1:7" ht="13.5">
      <c r="A1181" t="str">
        <f>"000953"</f>
        <v>000953</v>
      </c>
      <c r="B1181" s="1" t="s">
        <v>2164</v>
      </c>
      <c r="C1181" t="s">
        <v>135</v>
      </c>
      <c r="D1181" t="s">
        <v>2165</v>
      </c>
      <c r="E1181" t="s">
        <v>32</v>
      </c>
      <c r="F1181" t="s">
        <v>5602</v>
      </c>
      <c r="G1181" s="1">
        <v>1180</v>
      </c>
    </row>
    <row r="1182" spans="1:7" ht="13.5">
      <c r="A1182" t="str">
        <f>"765088"</f>
        <v>765088</v>
      </c>
      <c r="B1182" s="1" t="s">
        <v>2166</v>
      </c>
      <c r="C1182" t="s">
        <v>21</v>
      </c>
      <c r="D1182" t="s">
        <v>2167</v>
      </c>
      <c r="E1182" t="s">
        <v>9</v>
      </c>
      <c r="F1182" t="s">
        <v>5603</v>
      </c>
      <c r="G1182" s="1">
        <v>1181</v>
      </c>
    </row>
    <row r="1183" spans="1:7" ht="13.5">
      <c r="A1183" t="str">
        <f>"056882"</f>
        <v>056882</v>
      </c>
      <c r="B1183" s="1" t="s">
        <v>2168</v>
      </c>
      <c r="C1183" t="s">
        <v>50</v>
      </c>
      <c r="D1183" t="s">
        <v>2169</v>
      </c>
      <c r="E1183" t="s">
        <v>9</v>
      </c>
      <c r="F1183" t="s">
        <v>5604</v>
      </c>
      <c r="G1183" s="1">
        <v>1182</v>
      </c>
    </row>
    <row r="1184" spans="1:7" ht="13.5">
      <c r="A1184" t="str">
        <f>"000761"</f>
        <v>000761</v>
      </c>
      <c r="B1184" s="1" t="s">
        <v>26</v>
      </c>
      <c r="C1184" t="s">
        <v>27</v>
      </c>
      <c r="D1184" t="s">
        <v>2170</v>
      </c>
      <c r="E1184" t="s">
        <v>9</v>
      </c>
      <c r="F1184" t="s">
        <v>5605</v>
      </c>
      <c r="G1184" s="1">
        <v>1183</v>
      </c>
    </row>
    <row r="1185" spans="1:7" ht="13.5">
      <c r="A1185" t="str">
        <f>"051166"</f>
        <v>051166</v>
      </c>
      <c r="B1185" s="1" t="s">
        <v>2171</v>
      </c>
      <c r="C1185" t="s">
        <v>603</v>
      </c>
      <c r="D1185" t="s">
        <v>2172</v>
      </c>
      <c r="E1185" t="s">
        <v>32</v>
      </c>
      <c r="F1185" t="s">
        <v>5606</v>
      </c>
      <c r="G1185" s="1">
        <v>1184</v>
      </c>
    </row>
    <row r="1186" spans="1:7" ht="13.5">
      <c r="A1186" t="str">
        <f>"663836"</f>
        <v>663836</v>
      </c>
      <c r="B1186" s="1" t="s">
        <v>2173</v>
      </c>
      <c r="C1186" t="s">
        <v>24</v>
      </c>
      <c r="D1186" t="s">
        <v>2174</v>
      </c>
      <c r="E1186" t="s">
        <v>9</v>
      </c>
      <c r="F1186" t="s">
        <v>5607</v>
      </c>
      <c r="G1186" s="1">
        <v>1185</v>
      </c>
    </row>
    <row r="1187" spans="1:7" ht="13.5">
      <c r="A1187" t="str">
        <f>"000873"</f>
        <v>000873</v>
      </c>
      <c r="B1187" s="1" t="s">
        <v>949</v>
      </c>
      <c r="C1187" t="s">
        <v>135</v>
      </c>
      <c r="D1187" t="s">
        <v>2175</v>
      </c>
      <c r="E1187" t="s">
        <v>9</v>
      </c>
      <c r="F1187" t="s">
        <v>5608</v>
      </c>
      <c r="G1187" s="1">
        <v>1186</v>
      </c>
    </row>
    <row r="1188" spans="1:7" ht="13.5">
      <c r="A1188" t="str">
        <f>"000216"</f>
        <v>000216</v>
      </c>
      <c r="B1188" s="1" t="s">
        <v>2176</v>
      </c>
      <c r="C1188" t="s">
        <v>101</v>
      </c>
      <c r="D1188" t="s">
        <v>2177</v>
      </c>
      <c r="E1188" t="s">
        <v>9</v>
      </c>
      <c r="F1188" t="s">
        <v>5609</v>
      </c>
      <c r="G1188" s="1">
        <v>1187</v>
      </c>
    </row>
    <row r="1189" spans="1:7" ht="13.5">
      <c r="A1189" t="str">
        <f>"007079"</f>
        <v>007079</v>
      </c>
      <c r="B1189" s="1" t="s">
        <v>1363</v>
      </c>
      <c r="C1189" t="s">
        <v>72</v>
      </c>
      <c r="D1189" t="s">
        <v>2178</v>
      </c>
      <c r="E1189" t="s">
        <v>9</v>
      </c>
      <c r="F1189" t="s">
        <v>5610</v>
      </c>
      <c r="G1189" s="1">
        <v>1188</v>
      </c>
    </row>
    <row r="1190" spans="1:7" ht="13.5">
      <c r="A1190" t="str">
        <f>"009897"</f>
        <v>009897</v>
      </c>
      <c r="B1190" s="1" t="s">
        <v>2179</v>
      </c>
      <c r="C1190" t="s">
        <v>2180</v>
      </c>
      <c r="D1190" t="s">
        <v>2181</v>
      </c>
      <c r="E1190" t="s">
        <v>197</v>
      </c>
      <c r="F1190" t="s">
        <v>5611</v>
      </c>
      <c r="G1190" s="1">
        <v>1189</v>
      </c>
    </row>
    <row r="1191" spans="1:7" ht="13.5">
      <c r="A1191" t="str">
        <f>"007369"</f>
        <v>007369</v>
      </c>
      <c r="B1191" s="1" t="s">
        <v>1058</v>
      </c>
      <c r="C1191" t="s">
        <v>1059</v>
      </c>
      <c r="D1191" t="s">
        <v>2182</v>
      </c>
      <c r="E1191" t="s">
        <v>9</v>
      </c>
      <c r="F1191" t="s">
        <v>5612</v>
      </c>
      <c r="G1191" s="1">
        <v>1190</v>
      </c>
    </row>
    <row r="1192" spans="1:7" ht="13.5">
      <c r="A1192" t="str">
        <f>"006188"</f>
        <v>006188</v>
      </c>
      <c r="B1192" s="1" t="s">
        <v>2183</v>
      </c>
      <c r="C1192" t="s">
        <v>177</v>
      </c>
      <c r="D1192" t="s">
        <v>2184</v>
      </c>
      <c r="E1192" t="s">
        <v>32</v>
      </c>
      <c r="F1192" t="s">
        <v>5613</v>
      </c>
      <c r="G1192" s="1">
        <v>1191</v>
      </c>
    </row>
    <row r="1193" spans="1:7" ht="13.5">
      <c r="A1193" t="str">
        <f>"000108"</f>
        <v>000108</v>
      </c>
      <c r="B1193" s="1" t="s">
        <v>1338</v>
      </c>
      <c r="C1193" t="s">
        <v>154</v>
      </c>
      <c r="D1193" t="s">
        <v>2185</v>
      </c>
      <c r="E1193" t="s">
        <v>9</v>
      </c>
      <c r="F1193" t="s">
        <v>5614</v>
      </c>
      <c r="G1193" s="1">
        <v>1192</v>
      </c>
    </row>
    <row r="1194" spans="1:7" ht="13.5">
      <c r="A1194" t="str">
        <f>"007199"</f>
        <v>007199</v>
      </c>
      <c r="B1194" s="1" t="s">
        <v>2005</v>
      </c>
      <c r="C1194" t="s">
        <v>642</v>
      </c>
      <c r="D1194" t="s">
        <v>2186</v>
      </c>
      <c r="E1194" t="s">
        <v>32</v>
      </c>
      <c r="F1194" t="s">
        <v>5615</v>
      </c>
      <c r="G1194" s="1">
        <v>1193</v>
      </c>
    </row>
    <row r="1195" spans="1:7" ht="13.5">
      <c r="A1195" t="str">
        <f>"002129"</f>
        <v>002129</v>
      </c>
      <c r="B1195" s="1" t="s">
        <v>1536</v>
      </c>
      <c r="C1195" t="s">
        <v>302</v>
      </c>
      <c r="D1195" t="s">
        <v>2187</v>
      </c>
      <c r="E1195" t="s">
        <v>32</v>
      </c>
      <c r="F1195" t="s">
        <v>5616</v>
      </c>
      <c r="G1195" s="1">
        <v>1194</v>
      </c>
    </row>
    <row r="1196" spans="1:7" ht="13.5">
      <c r="A1196" t="str">
        <f>"001707"</f>
        <v>001707</v>
      </c>
      <c r="B1196" s="1" t="s">
        <v>849</v>
      </c>
      <c r="C1196" t="s">
        <v>850</v>
      </c>
      <c r="D1196" t="s">
        <v>2188</v>
      </c>
      <c r="E1196" t="s">
        <v>32</v>
      </c>
      <c r="F1196" t="s">
        <v>5617</v>
      </c>
      <c r="G1196" s="1">
        <v>1195</v>
      </c>
    </row>
    <row r="1197" spans="1:7" ht="13.5">
      <c r="A1197" t="str">
        <f>"003186"</f>
        <v>003186</v>
      </c>
      <c r="B1197" s="1" t="s">
        <v>2189</v>
      </c>
      <c r="C1197" t="s">
        <v>98</v>
      </c>
      <c r="D1197" t="s">
        <v>2190</v>
      </c>
      <c r="E1197" t="s">
        <v>36</v>
      </c>
      <c r="F1197" t="s">
        <v>5618</v>
      </c>
      <c r="G1197" s="1">
        <v>1196</v>
      </c>
    </row>
    <row r="1198" spans="1:7" ht="13.5">
      <c r="A1198" t="str">
        <f>"122737"</f>
        <v>122737</v>
      </c>
      <c r="B1198" s="1" t="s">
        <v>116</v>
      </c>
      <c r="C1198" t="s">
        <v>117</v>
      </c>
      <c r="D1198" t="s">
        <v>2191</v>
      </c>
      <c r="E1198" t="s">
        <v>36</v>
      </c>
      <c r="F1198" t="s">
        <v>5619</v>
      </c>
      <c r="G1198" s="1">
        <v>1197</v>
      </c>
    </row>
    <row r="1199" spans="1:7" ht="13.5">
      <c r="A1199" t="str">
        <f>"000079"</f>
        <v>000079</v>
      </c>
      <c r="B1199" s="1" t="s">
        <v>441</v>
      </c>
      <c r="C1199" t="s">
        <v>95</v>
      </c>
      <c r="D1199" t="s">
        <v>2192</v>
      </c>
      <c r="E1199" t="s">
        <v>9</v>
      </c>
      <c r="F1199" t="s">
        <v>5620</v>
      </c>
      <c r="G1199" s="1">
        <v>1198</v>
      </c>
    </row>
    <row r="1200" spans="1:7" ht="13.5">
      <c r="A1200" t="str">
        <f>"333999"</f>
        <v>333999</v>
      </c>
      <c r="B1200" s="1" t="s">
        <v>989</v>
      </c>
      <c r="C1200" t="s">
        <v>193</v>
      </c>
      <c r="D1200" t="s">
        <v>2193</v>
      </c>
      <c r="E1200" t="s">
        <v>32</v>
      </c>
      <c r="F1200" t="s">
        <v>5621</v>
      </c>
      <c r="G1200" s="1">
        <v>1199</v>
      </c>
    </row>
    <row r="1201" spans="1:7" ht="13.5">
      <c r="A1201" t="str">
        <f>"007281"</f>
        <v>007281</v>
      </c>
      <c r="B1201" s="1" t="s">
        <v>2194</v>
      </c>
      <c r="C1201" t="s">
        <v>1116</v>
      </c>
      <c r="D1201" t="s">
        <v>2195</v>
      </c>
      <c r="E1201" t="s">
        <v>32</v>
      </c>
      <c r="F1201" t="s">
        <v>5622</v>
      </c>
      <c r="G1201" s="1">
        <v>1200</v>
      </c>
    </row>
    <row r="1202" spans="1:7" ht="13.5">
      <c r="A1202" t="str">
        <f>"683898"</f>
        <v>683898</v>
      </c>
      <c r="B1202" s="1" t="s">
        <v>2196</v>
      </c>
      <c r="C1202" t="s">
        <v>27</v>
      </c>
      <c r="D1202" t="s">
        <v>2197</v>
      </c>
      <c r="E1202" t="s">
        <v>9</v>
      </c>
      <c r="F1202" t="s">
        <v>5623</v>
      </c>
      <c r="G1202" s="1">
        <v>1201</v>
      </c>
    </row>
    <row r="1203" spans="1:7" ht="13.5">
      <c r="A1203" t="str">
        <f>"003656"</f>
        <v>003656</v>
      </c>
      <c r="B1203" s="1" t="s">
        <v>2018</v>
      </c>
      <c r="C1203" t="s">
        <v>21</v>
      </c>
      <c r="D1203" t="s">
        <v>2198</v>
      </c>
      <c r="E1203" t="s">
        <v>90</v>
      </c>
      <c r="F1203" t="s">
        <v>5624</v>
      </c>
      <c r="G1203" s="1">
        <v>1202</v>
      </c>
    </row>
    <row r="1204" spans="1:7" ht="13.5">
      <c r="A1204" t="str">
        <f>"911911"</f>
        <v>911911</v>
      </c>
      <c r="B1204" s="1" t="s">
        <v>1248</v>
      </c>
      <c r="C1204" t="s">
        <v>490</v>
      </c>
      <c r="D1204" t="s">
        <v>2199</v>
      </c>
      <c r="E1204" t="s">
        <v>9</v>
      </c>
      <c r="F1204" t="s">
        <v>5625</v>
      </c>
      <c r="G1204" s="1">
        <v>1203</v>
      </c>
    </row>
    <row r="1205" spans="1:7" ht="13.5">
      <c r="A1205" t="str">
        <f>"977777"</f>
        <v>977777</v>
      </c>
      <c r="B1205" s="1" t="s">
        <v>761</v>
      </c>
      <c r="C1205" t="s">
        <v>762</v>
      </c>
      <c r="D1205" t="s">
        <v>2200</v>
      </c>
      <c r="E1205" t="s">
        <v>9</v>
      </c>
      <c r="F1205" t="s">
        <v>5626</v>
      </c>
      <c r="G1205" s="1">
        <v>1204</v>
      </c>
    </row>
    <row r="1206" spans="1:7" ht="13.5">
      <c r="A1206" t="str">
        <f>"001395"</f>
        <v>001395</v>
      </c>
      <c r="B1206" s="1" t="s">
        <v>2201</v>
      </c>
      <c r="C1206" t="s">
        <v>18</v>
      </c>
      <c r="D1206" t="s">
        <v>2202</v>
      </c>
      <c r="E1206" t="s">
        <v>9</v>
      </c>
      <c r="F1206" t="s">
        <v>5627</v>
      </c>
      <c r="G1206" s="1">
        <v>1205</v>
      </c>
    </row>
    <row r="1207" spans="1:7" ht="13.5">
      <c r="A1207" t="str">
        <f>"066606"</f>
        <v>066606</v>
      </c>
      <c r="B1207" s="1" t="s">
        <v>1557</v>
      </c>
      <c r="C1207" t="s">
        <v>453</v>
      </c>
      <c r="D1207" t="s">
        <v>2203</v>
      </c>
      <c r="E1207" t="s">
        <v>90</v>
      </c>
      <c r="F1207" t="s">
        <v>5628</v>
      </c>
      <c r="G1207" s="1">
        <v>1206</v>
      </c>
    </row>
    <row r="1208" spans="1:7" ht="13.5">
      <c r="A1208" t="str">
        <f>"089777"</f>
        <v>089777</v>
      </c>
      <c r="B1208" s="1" t="s">
        <v>2058</v>
      </c>
      <c r="C1208" t="s">
        <v>453</v>
      </c>
      <c r="D1208" t="s">
        <v>2204</v>
      </c>
      <c r="E1208" t="s">
        <v>9</v>
      </c>
      <c r="F1208" t="s">
        <v>5629</v>
      </c>
      <c r="G1208" s="1">
        <v>1207</v>
      </c>
    </row>
    <row r="1209" spans="1:7" ht="13.5">
      <c r="A1209" t="str">
        <f>"007088"</f>
        <v>007088</v>
      </c>
      <c r="B1209" s="1" t="s">
        <v>1374</v>
      </c>
      <c r="C1209" t="s">
        <v>651</v>
      </c>
      <c r="D1209" t="s">
        <v>2205</v>
      </c>
      <c r="E1209" t="s">
        <v>9</v>
      </c>
      <c r="F1209" t="s">
        <v>5630</v>
      </c>
      <c r="G1209" s="1">
        <v>1208</v>
      </c>
    </row>
    <row r="1210" spans="1:7" ht="13.5">
      <c r="A1210" t="str">
        <f>"001818"</f>
        <v>001818</v>
      </c>
      <c r="B1210" s="1" t="s">
        <v>676</v>
      </c>
      <c r="C1210" t="s">
        <v>151</v>
      </c>
      <c r="D1210" t="s">
        <v>2206</v>
      </c>
      <c r="E1210" t="s">
        <v>9</v>
      </c>
      <c r="F1210" t="s">
        <v>5631</v>
      </c>
      <c r="G1210" s="1">
        <v>1209</v>
      </c>
    </row>
    <row r="1211" spans="1:7" ht="13.5">
      <c r="A1211" t="str">
        <f>"001520"</f>
        <v>001520</v>
      </c>
      <c r="B1211" s="1" t="s">
        <v>2207</v>
      </c>
      <c r="C1211" t="s">
        <v>493</v>
      </c>
      <c r="D1211" t="s">
        <v>2208</v>
      </c>
      <c r="E1211" t="s">
        <v>32</v>
      </c>
      <c r="F1211" t="s">
        <v>5632</v>
      </c>
      <c r="G1211" s="1">
        <v>1210</v>
      </c>
    </row>
    <row r="1212" spans="1:7" ht="13.5">
      <c r="A1212" t="str">
        <f>"888333"</f>
        <v>888333</v>
      </c>
      <c r="B1212" s="1" t="s">
        <v>2209</v>
      </c>
      <c r="C1212" t="s">
        <v>151</v>
      </c>
      <c r="D1212" t="s">
        <v>2210</v>
      </c>
      <c r="E1212" t="s">
        <v>241</v>
      </c>
      <c r="F1212" t="s">
        <v>5633</v>
      </c>
      <c r="G1212" s="1">
        <v>1211</v>
      </c>
    </row>
    <row r="1213" spans="1:7" ht="13.5">
      <c r="A1213" t="str">
        <f>"001662"</f>
        <v>001662</v>
      </c>
      <c r="B1213" s="1" t="s">
        <v>2211</v>
      </c>
      <c r="C1213" t="s">
        <v>77</v>
      </c>
      <c r="D1213" t="s">
        <v>2212</v>
      </c>
      <c r="E1213" t="s">
        <v>32</v>
      </c>
      <c r="F1213" t="s">
        <v>5634</v>
      </c>
      <c r="G1213" s="1">
        <v>1212</v>
      </c>
    </row>
    <row r="1214" spans="1:7" ht="13.5">
      <c r="A1214" t="str">
        <f>"009921"</f>
        <v>009921</v>
      </c>
      <c r="B1214" s="1" t="s">
        <v>339</v>
      </c>
      <c r="C1214" t="s">
        <v>72</v>
      </c>
      <c r="D1214" t="s">
        <v>2213</v>
      </c>
      <c r="E1214" t="s">
        <v>36</v>
      </c>
      <c r="F1214" t="s">
        <v>5635</v>
      </c>
      <c r="G1214" s="1">
        <v>1213</v>
      </c>
    </row>
    <row r="1215" spans="1:7" ht="13.5">
      <c r="A1215" t="str">
        <f>"005311"</f>
        <v>005311</v>
      </c>
      <c r="B1215" s="1" t="s">
        <v>1411</v>
      </c>
      <c r="C1215" t="s">
        <v>82</v>
      </c>
      <c r="D1215" t="s">
        <v>2214</v>
      </c>
      <c r="E1215" t="s">
        <v>9</v>
      </c>
      <c r="F1215" t="s">
        <v>5636</v>
      </c>
      <c r="G1215" s="1">
        <v>1214</v>
      </c>
    </row>
    <row r="1216" spans="1:7" ht="13.5">
      <c r="A1216" t="str">
        <f>"000013"</f>
        <v>000013</v>
      </c>
      <c r="B1216" s="1" t="s">
        <v>356</v>
      </c>
      <c r="C1216" t="s">
        <v>50</v>
      </c>
      <c r="D1216" t="s">
        <v>2215</v>
      </c>
      <c r="E1216" t="s">
        <v>9</v>
      </c>
      <c r="F1216" t="s">
        <v>5637</v>
      </c>
      <c r="G1216" s="1">
        <v>1215</v>
      </c>
    </row>
    <row r="1217" spans="1:7" ht="13.5">
      <c r="A1217" t="str">
        <f>"005108"</f>
        <v>005108</v>
      </c>
      <c r="B1217" s="1" t="s">
        <v>764</v>
      </c>
      <c r="C1217" t="s">
        <v>41</v>
      </c>
      <c r="D1217" t="s">
        <v>2216</v>
      </c>
      <c r="E1217" t="s">
        <v>36</v>
      </c>
      <c r="F1217" t="s">
        <v>5638</v>
      </c>
      <c r="G1217" s="1">
        <v>1216</v>
      </c>
    </row>
    <row r="1218" spans="1:7" ht="13.5">
      <c r="A1218" t="str">
        <f>"002896"</f>
        <v>002896</v>
      </c>
      <c r="B1218" s="1" t="s">
        <v>2217</v>
      </c>
      <c r="C1218" t="s">
        <v>637</v>
      </c>
      <c r="D1218" t="s">
        <v>2218</v>
      </c>
      <c r="E1218" t="s">
        <v>9</v>
      </c>
      <c r="F1218" t="s">
        <v>5639</v>
      </c>
      <c r="G1218" s="1">
        <v>1217</v>
      </c>
    </row>
    <row r="1219" spans="1:7" ht="13.5">
      <c r="A1219" t="str">
        <f>"002929"</f>
        <v>002929</v>
      </c>
      <c r="B1219" s="1" t="s">
        <v>2219</v>
      </c>
      <c r="C1219" t="s">
        <v>101</v>
      </c>
      <c r="D1219" t="s">
        <v>2220</v>
      </c>
      <c r="E1219" t="s">
        <v>607</v>
      </c>
      <c r="F1219" t="s">
        <v>5640</v>
      </c>
      <c r="G1219" s="1">
        <v>1218</v>
      </c>
    </row>
    <row r="1220" spans="1:7" ht="13.5">
      <c r="A1220" t="str">
        <f>"002688"</f>
        <v>002688</v>
      </c>
      <c r="B1220" s="1" t="s">
        <v>870</v>
      </c>
      <c r="C1220" t="s">
        <v>34</v>
      </c>
      <c r="D1220" t="s">
        <v>2221</v>
      </c>
      <c r="E1220" t="s">
        <v>9</v>
      </c>
      <c r="F1220" t="s">
        <v>5641</v>
      </c>
      <c r="G1220" s="1">
        <v>1219</v>
      </c>
    </row>
    <row r="1221" spans="1:7" ht="13.5">
      <c r="A1221" t="str">
        <f>"000375"</f>
        <v>000375</v>
      </c>
      <c r="B1221" s="1" t="s">
        <v>794</v>
      </c>
      <c r="C1221" t="s">
        <v>21</v>
      </c>
      <c r="D1221" t="s">
        <v>2222</v>
      </c>
      <c r="E1221" t="s">
        <v>9</v>
      </c>
      <c r="F1221" t="s">
        <v>5642</v>
      </c>
      <c r="G1221" s="1">
        <v>1220</v>
      </c>
    </row>
    <row r="1222" spans="1:7" ht="13.5">
      <c r="A1222" t="str">
        <f>"000259"</f>
        <v>000259</v>
      </c>
      <c r="B1222" s="1" t="s">
        <v>559</v>
      </c>
      <c r="C1222" t="s">
        <v>419</v>
      </c>
      <c r="D1222" t="s">
        <v>2223</v>
      </c>
      <c r="E1222" t="s">
        <v>197</v>
      </c>
      <c r="F1222" t="s">
        <v>5643</v>
      </c>
      <c r="G1222" s="1">
        <v>1221</v>
      </c>
    </row>
    <row r="1223" spans="1:7" ht="13.5">
      <c r="A1223" t="str">
        <f>"002733"</f>
        <v>002733</v>
      </c>
      <c r="B1223" s="1" t="s">
        <v>162</v>
      </c>
      <c r="C1223" t="s">
        <v>163</v>
      </c>
      <c r="D1223" t="s">
        <v>2224</v>
      </c>
      <c r="E1223" t="s">
        <v>197</v>
      </c>
      <c r="F1223" t="s">
        <v>5644</v>
      </c>
      <c r="G1223" s="1">
        <v>1222</v>
      </c>
    </row>
    <row r="1224" spans="1:7" ht="13.5">
      <c r="A1224" t="str">
        <f>"003588"</f>
        <v>003588</v>
      </c>
      <c r="B1224" s="1" t="s">
        <v>2225</v>
      </c>
      <c r="C1224" t="s">
        <v>515</v>
      </c>
      <c r="D1224" t="s">
        <v>2226</v>
      </c>
      <c r="E1224" t="s">
        <v>9</v>
      </c>
      <c r="F1224" t="s">
        <v>5645</v>
      </c>
      <c r="G1224" s="1">
        <v>1223</v>
      </c>
    </row>
    <row r="1225" spans="1:7" ht="13.5">
      <c r="A1225" t="str">
        <f>"001395"</f>
        <v>001395</v>
      </c>
      <c r="B1225" s="1" t="s">
        <v>2201</v>
      </c>
      <c r="C1225" t="s">
        <v>18</v>
      </c>
      <c r="D1225" t="s">
        <v>2227</v>
      </c>
      <c r="E1225" t="s">
        <v>32</v>
      </c>
      <c r="F1225" t="s">
        <v>5646</v>
      </c>
      <c r="G1225" s="1">
        <v>1224</v>
      </c>
    </row>
    <row r="1226" spans="1:7" ht="13.5">
      <c r="A1226" t="str">
        <f>"000927"</f>
        <v>000927</v>
      </c>
      <c r="B1226" s="1" t="s">
        <v>1193</v>
      </c>
      <c r="C1226" t="s">
        <v>50</v>
      </c>
      <c r="D1226" t="s">
        <v>2228</v>
      </c>
      <c r="E1226" t="s">
        <v>9</v>
      </c>
      <c r="F1226" t="s">
        <v>5647</v>
      </c>
      <c r="G1226" s="1">
        <v>1225</v>
      </c>
    </row>
    <row r="1227" spans="1:7" ht="13.5">
      <c r="A1227" t="str">
        <f>"003228"</f>
        <v>003228</v>
      </c>
      <c r="B1227" s="1" t="s">
        <v>2229</v>
      </c>
      <c r="C1227" t="s">
        <v>230</v>
      </c>
      <c r="D1227" t="s">
        <v>2230</v>
      </c>
      <c r="E1227" t="s">
        <v>9</v>
      </c>
      <c r="F1227" t="s">
        <v>5648</v>
      </c>
      <c r="G1227" s="1">
        <v>1226</v>
      </c>
    </row>
    <row r="1228" spans="1:7" ht="13.5">
      <c r="A1228" t="str">
        <f>"000045"</f>
        <v>000045</v>
      </c>
      <c r="B1228" s="1" t="s">
        <v>885</v>
      </c>
      <c r="C1228" t="s">
        <v>193</v>
      </c>
      <c r="D1228" t="s">
        <v>2231</v>
      </c>
      <c r="E1228" t="s">
        <v>90</v>
      </c>
      <c r="F1228" t="s">
        <v>5649</v>
      </c>
      <c r="G1228" s="1">
        <v>1227</v>
      </c>
    </row>
    <row r="1229" spans="1:7" ht="13.5">
      <c r="A1229" t="str">
        <f>"016888"</f>
        <v>016888</v>
      </c>
      <c r="B1229" s="1" t="s">
        <v>942</v>
      </c>
      <c r="C1229" t="s">
        <v>943</v>
      </c>
      <c r="D1229" t="s">
        <v>2232</v>
      </c>
      <c r="E1229" t="s">
        <v>32</v>
      </c>
      <c r="F1229" t="s">
        <v>5650</v>
      </c>
      <c r="G1229" s="1">
        <v>1228</v>
      </c>
    </row>
    <row r="1230" spans="1:7" ht="13.5">
      <c r="A1230" t="str">
        <f>"003026"</f>
        <v>003026</v>
      </c>
      <c r="B1230" s="1" t="s">
        <v>1482</v>
      </c>
      <c r="C1230" t="s">
        <v>193</v>
      </c>
      <c r="D1230" t="s">
        <v>2233</v>
      </c>
      <c r="E1230" t="s">
        <v>32</v>
      </c>
      <c r="F1230" t="s">
        <v>5651</v>
      </c>
      <c r="G1230" s="1">
        <v>1229</v>
      </c>
    </row>
    <row r="1231" spans="1:7" ht="13.5">
      <c r="A1231" t="str">
        <f>"116888"</f>
        <v>116888</v>
      </c>
      <c r="B1231" s="1" t="s">
        <v>239</v>
      </c>
      <c r="C1231" t="s">
        <v>101</v>
      </c>
      <c r="D1231" t="s">
        <v>2234</v>
      </c>
      <c r="E1231" t="s">
        <v>9</v>
      </c>
      <c r="F1231" t="s">
        <v>5652</v>
      </c>
      <c r="G1231" s="1">
        <v>1230</v>
      </c>
    </row>
    <row r="1232" spans="1:7" ht="13.5">
      <c r="A1232" t="str">
        <f>"000681"</f>
        <v>000681</v>
      </c>
      <c r="B1232" s="1" t="s">
        <v>46</v>
      </c>
      <c r="C1232" t="s">
        <v>47</v>
      </c>
      <c r="D1232" t="s">
        <v>2235</v>
      </c>
      <c r="E1232" t="s">
        <v>13</v>
      </c>
      <c r="F1232" t="s">
        <v>5653</v>
      </c>
      <c r="G1232" s="1">
        <v>1231</v>
      </c>
    </row>
    <row r="1233" spans="1:7" ht="13.5">
      <c r="A1233" t="str">
        <f>"049959"</f>
        <v>049959</v>
      </c>
      <c r="B1233" s="1" t="s">
        <v>2236</v>
      </c>
      <c r="C1233" t="s">
        <v>419</v>
      </c>
      <c r="D1233" t="s">
        <v>2237</v>
      </c>
      <c r="E1233" t="s">
        <v>13</v>
      </c>
      <c r="F1233" t="s">
        <v>5654</v>
      </c>
      <c r="G1233" s="1">
        <v>1232</v>
      </c>
    </row>
    <row r="1234" spans="1:7" ht="13.5">
      <c r="A1234" t="str">
        <f>"000211"</f>
        <v>000211</v>
      </c>
      <c r="B1234" s="1" t="s">
        <v>596</v>
      </c>
      <c r="C1234" t="s">
        <v>597</v>
      </c>
      <c r="D1234" t="s">
        <v>2238</v>
      </c>
      <c r="E1234" t="s">
        <v>32</v>
      </c>
      <c r="F1234" t="s">
        <v>5655</v>
      </c>
      <c r="G1234" s="1">
        <v>1233</v>
      </c>
    </row>
    <row r="1235" spans="1:7" ht="13.5">
      <c r="A1235" t="str">
        <f>"000713"</f>
        <v>000713</v>
      </c>
      <c r="B1235" s="1" t="s">
        <v>521</v>
      </c>
      <c r="C1235" t="s">
        <v>434</v>
      </c>
      <c r="D1235" t="s">
        <v>2239</v>
      </c>
      <c r="E1235" t="s">
        <v>32</v>
      </c>
      <c r="F1235" t="s">
        <v>5656</v>
      </c>
      <c r="G1235" s="1">
        <v>1234</v>
      </c>
    </row>
    <row r="1236" spans="1:7" ht="13.5">
      <c r="A1236" t="str">
        <f>"007322"</f>
        <v>007322</v>
      </c>
      <c r="B1236" s="1" t="s">
        <v>2240</v>
      </c>
      <c r="C1236" t="s">
        <v>431</v>
      </c>
      <c r="D1236" t="s">
        <v>2241</v>
      </c>
      <c r="E1236" t="s">
        <v>9</v>
      </c>
      <c r="F1236" t="s">
        <v>5657</v>
      </c>
      <c r="G1236" s="1">
        <v>1235</v>
      </c>
    </row>
    <row r="1237" spans="1:7" ht="13.5">
      <c r="A1237" t="str">
        <f>"070868"</f>
        <v>070868</v>
      </c>
      <c r="B1237" s="1" t="s">
        <v>2242</v>
      </c>
      <c r="C1237" t="s">
        <v>2243</v>
      </c>
      <c r="D1237" t="s">
        <v>2244</v>
      </c>
      <c r="E1237" t="s">
        <v>9</v>
      </c>
      <c r="F1237" t="s">
        <v>5658</v>
      </c>
      <c r="G1237" s="1">
        <v>1236</v>
      </c>
    </row>
    <row r="1238" spans="1:7" ht="13.5">
      <c r="A1238" t="str">
        <f>"000362"</f>
        <v>000362</v>
      </c>
      <c r="B1238" s="1" t="s">
        <v>2245</v>
      </c>
      <c r="C1238" t="s">
        <v>15</v>
      </c>
      <c r="D1238" t="s">
        <v>2246</v>
      </c>
      <c r="E1238" t="s">
        <v>9</v>
      </c>
      <c r="F1238" t="s">
        <v>5659</v>
      </c>
      <c r="G1238" s="1">
        <v>1237</v>
      </c>
    </row>
    <row r="1239" spans="1:7" ht="13.5">
      <c r="A1239" t="str">
        <f>"000257"</f>
        <v>000257</v>
      </c>
      <c r="B1239" s="1" t="s">
        <v>2078</v>
      </c>
      <c r="C1239" t="s">
        <v>193</v>
      </c>
      <c r="D1239" t="s">
        <v>2247</v>
      </c>
      <c r="E1239" t="s">
        <v>241</v>
      </c>
      <c r="F1239" t="s">
        <v>5660</v>
      </c>
      <c r="G1239" s="1">
        <v>1238</v>
      </c>
    </row>
    <row r="1240" spans="1:7" ht="13.5">
      <c r="A1240" t="str">
        <f>"007660"</f>
        <v>007660</v>
      </c>
      <c r="B1240" s="1" t="s">
        <v>532</v>
      </c>
      <c r="C1240" t="s">
        <v>533</v>
      </c>
      <c r="D1240" t="s">
        <v>2248</v>
      </c>
      <c r="E1240" t="s">
        <v>9</v>
      </c>
      <c r="F1240" t="s">
        <v>5661</v>
      </c>
      <c r="G1240" s="1">
        <v>1239</v>
      </c>
    </row>
    <row r="1241" spans="1:7" ht="13.5">
      <c r="A1241" t="str">
        <f>"008008"</f>
        <v>008008</v>
      </c>
      <c r="B1241" s="1" t="s">
        <v>2249</v>
      </c>
      <c r="C1241" t="s">
        <v>151</v>
      </c>
      <c r="D1241" t="s">
        <v>2250</v>
      </c>
      <c r="E1241" t="s">
        <v>32</v>
      </c>
      <c r="F1241" t="s">
        <v>5662</v>
      </c>
      <c r="G1241" s="1">
        <v>1240</v>
      </c>
    </row>
    <row r="1242" spans="1:7" ht="13.5">
      <c r="A1242" t="str">
        <f>"000024"</f>
        <v>000024</v>
      </c>
      <c r="B1242" s="1" t="s">
        <v>967</v>
      </c>
      <c r="C1242" t="s">
        <v>72</v>
      </c>
      <c r="D1242" t="s">
        <v>2251</v>
      </c>
      <c r="E1242" t="s">
        <v>13</v>
      </c>
      <c r="F1242" t="s">
        <v>5663</v>
      </c>
      <c r="G1242" s="1">
        <v>1241</v>
      </c>
    </row>
    <row r="1243" spans="1:7" ht="13.5">
      <c r="A1243" t="str">
        <f>"001170"</f>
        <v>001170</v>
      </c>
      <c r="B1243" s="1" t="s">
        <v>2252</v>
      </c>
      <c r="C1243" t="s">
        <v>201</v>
      </c>
      <c r="D1243" t="s">
        <v>2253</v>
      </c>
      <c r="E1243" t="s">
        <v>90</v>
      </c>
      <c r="F1243" t="s">
        <v>5664</v>
      </c>
      <c r="G1243" s="1">
        <v>1242</v>
      </c>
    </row>
    <row r="1244" spans="1:7" ht="13.5">
      <c r="A1244" t="str">
        <f>"002600"</f>
        <v>002600</v>
      </c>
      <c r="B1244" s="1" t="s">
        <v>686</v>
      </c>
      <c r="C1244" t="s">
        <v>248</v>
      </c>
      <c r="D1244" t="s">
        <v>2254</v>
      </c>
      <c r="E1244" t="s">
        <v>197</v>
      </c>
      <c r="F1244" t="s">
        <v>5665</v>
      </c>
      <c r="G1244" s="1">
        <v>1243</v>
      </c>
    </row>
    <row r="1245" spans="1:7" ht="13.5">
      <c r="A1245" t="str">
        <f>"188648"</f>
        <v>188648</v>
      </c>
      <c r="B1245" s="1" t="s">
        <v>2255</v>
      </c>
      <c r="C1245" t="s">
        <v>2085</v>
      </c>
      <c r="D1245" t="s">
        <v>2256</v>
      </c>
      <c r="E1245" t="s">
        <v>9</v>
      </c>
      <c r="F1245" t="s">
        <v>5666</v>
      </c>
      <c r="G1245" s="1">
        <v>1244</v>
      </c>
    </row>
    <row r="1246" spans="1:7" ht="13.5">
      <c r="A1246" t="str">
        <f>"000882"</f>
        <v>000882</v>
      </c>
      <c r="B1246" s="1" t="s">
        <v>2257</v>
      </c>
      <c r="C1246" t="s">
        <v>2258</v>
      </c>
      <c r="D1246" t="s">
        <v>2259</v>
      </c>
      <c r="E1246" t="s">
        <v>32</v>
      </c>
      <c r="F1246" t="s">
        <v>5667</v>
      </c>
      <c r="G1246" s="1">
        <v>1245</v>
      </c>
    </row>
    <row r="1247" spans="1:7" ht="13.5">
      <c r="A1247" t="str">
        <f>"000667"</f>
        <v>000667</v>
      </c>
      <c r="B1247" s="1" t="s">
        <v>619</v>
      </c>
      <c r="C1247" t="s">
        <v>504</v>
      </c>
      <c r="D1247" t="s">
        <v>2260</v>
      </c>
      <c r="E1247" t="s">
        <v>13</v>
      </c>
      <c r="F1247" t="s">
        <v>5668</v>
      </c>
      <c r="G1247" s="1">
        <v>1246</v>
      </c>
    </row>
    <row r="1248" spans="1:7" ht="13.5">
      <c r="A1248" t="str">
        <f>"000651"</f>
        <v>000651</v>
      </c>
      <c r="B1248" s="1" t="s">
        <v>506</v>
      </c>
      <c r="C1248" t="s">
        <v>507</v>
      </c>
      <c r="D1248" t="s">
        <v>2261</v>
      </c>
      <c r="E1248" t="s">
        <v>9</v>
      </c>
      <c r="F1248" t="s">
        <v>5669</v>
      </c>
      <c r="G1248" s="1">
        <v>1247</v>
      </c>
    </row>
    <row r="1249" spans="1:7" ht="13.5">
      <c r="A1249" t="str">
        <f>"000938"</f>
        <v>000938</v>
      </c>
      <c r="B1249" s="1" t="s">
        <v>2262</v>
      </c>
      <c r="C1249" t="s">
        <v>41</v>
      </c>
      <c r="D1249" t="s">
        <v>2263</v>
      </c>
      <c r="E1249" t="s">
        <v>9</v>
      </c>
      <c r="F1249" t="s">
        <v>5670</v>
      </c>
      <c r="G1249" s="1">
        <v>1248</v>
      </c>
    </row>
    <row r="1250" spans="1:7" ht="13.5">
      <c r="A1250" t="str">
        <f>"006686"</f>
        <v>006686</v>
      </c>
      <c r="B1250" s="1" t="s">
        <v>625</v>
      </c>
      <c r="C1250" t="s">
        <v>95</v>
      </c>
      <c r="D1250" t="s">
        <v>2264</v>
      </c>
      <c r="E1250" t="s">
        <v>9</v>
      </c>
      <c r="F1250" t="s">
        <v>5671</v>
      </c>
      <c r="G1250" s="1">
        <v>1249</v>
      </c>
    </row>
    <row r="1251" spans="1:7" ht="13.5">
      <c r="A1251" t="str">
        <f>"007878"</f>
        <v>007878</v>
      </c>
      <c r="B1251" s="1" t="s">
        <v>2093</v>
      </c>
      <c r="C1251" t="s">
        <v>101</v>
      </c>
      <c r="D1251" t="s">
        <v>2265</v>
      </c>
      <c r="E1251" t="s">
        <v>90</v>
      </c>
      <c r="F1251" t="s">
        <v>5672</v>
      </c>
      <c r="G1251" s="1">
        <v>1250</v>
      </c>
    </row>
    <row r="1252" spans="1:7" ht="13.5">
      <c r="A1252" t="str">
        <f>"000779"</f>
        <v>000779</v>
      </c>
      <c r="B1252" s="1" t="s">
        <v>84</v>
      </c>
      <c r="C1252" t="s">
        <v>85</v>
      </c>
      <c r="D1252" t="s">
        <v>2266</v>
      </c>
      <c r="E1252" t="s">
        <v>236</v>
      </c>
      <c r="F1252" t="s">
        <v>5673</v>
      </c>
      <c r="G1252" s="1">
        <v>1251</v>
      </c>
    </row>
    <row r="1253" spans="1:7" ht="13.5">
      <c r="A1253" t="str">
        <f>"000051"</f>
        <v>000051</v>
      </c>
      <c r="B1253" s="1" t="s">
        <v>43</v>
      </c>
      <c r="C1253" t="s">
        <v>44</v>
      </c>
      <c r="D1253" t="s">
        <v>2267</v>
      </c>
      <c r="E1253" t="s">
        <v>32</v>
      </c>
      <c r="F1253" t="s">
        <v>5674</v>
      </c>
      <c r="G1253" s="1">
        <v>1252</v>
      </c>
    </row>
    <row r="1254" spans="1:7" ht="13.5">
      <c r="A1254" t="str">
        <f>"056888"</f>
        <v>056888</v>
      </c>
      <c r="B1254" s="1" t="s">
        <v>2268</v>
      </c>
      <c r="C1254" t="s">
        <v>431</v>
      </c>
      <c r="D1254" t="s">
        <v>2269</v>
      </c>
      <c r="E1254" t="s">
        <v>9</v>
      </c>
      <c r="F1254" t="s">
        <v>5675</v>
      </c>
      <c r="G1254" s="1">
        <v>1253</v>
      </c>
    </row>
    <row r="1255" spans="1:7" ht="13.5">
      <c r="A1255" t="str">
        <f>"000528"</f>
        <v>000528</v>
      </c>
      <c r="B1255" s="1" t="s">
        <v>2270</v>
      </c>
      <c r="C1255" t="s">
        <v>132</v>
      </c>
      <c r="D1255" t="s">
        <v>2271</v>
      </c>
      <c r="E1255" t="s">
        <v>32</v>
      </c>
      <c r="F1255" t="s">
        <v>5676</v>
      </c>
      <c r="G1255" s="1">
        <v>1254</v>
      </c>
    </row>
    <row r="1256" spans="1:7" ht="13.5">
      <c r="A1256" t="str">
        <f>"000051"</f>
        <v>000051</v>
      </c>
      <c r="B1256" s="1" t="s">
        <v>43</v>
      </c>
      <c r="C1256" t="s">
        <v>44</v>
      </c>
      <c r="D1256" t="s">
        <v>2272</v>
      </c>
      <c r="E1256" t="s">
        <v>32</v>
      </c>
      <c r="F1256" t="s">
        <v>5677</v>
      </c>
      <c r="G1256" s="1">
        <v>1255</v>
      </c>
    </row>
    <row r="1257" spans="1:7" ht="13.5">
      <c r="A1257" t="str">
        <f>"168816"</f>
        <v>168816</v>
      </c>
      <c r="B1257" s="1" t="s">
        <v>2273</v>
      </c>
      <c r="C1257" t="s">
        <v>72</v>
      </c>
      <c r="D1257" t="s">
        <v>2274</v>
      </c>
      <c r="E1257" t="s">
        <v>32</v>
      </c>
      <c r="F1257" t="s">
        <v>5678</v>
      </c>
      <c r="G1257" s="1">
        <v>1256</v>
      </c>
    </row>
    <row r="1258" spans="1:7" ht="13.5">
      <c r="A1258" t="str">
        <f>"099199"</f>
        <v>099199</v>
      </c>
      <c r="B1258" s="1" t="s">
        <v>575</v>
      </c>
      <c r="C1258" t="s">
        <v>101</v>
      </c>
      <c r="D1258" t="s">
        <v>2275</v>
      </c>
      <c r="E1258" t="s">
        <v>32</v>
      </c>
      <c r="F1258" t="s">
        <v>5679</v>
      </c>
      <c r="G1258" s="1">
        <v>1257</v>
      </c>
    </row>
    <row r="1259" spans="1:7" ht="13.5">
      <c r="A1259" t="str">
        <f>"003333"</f>
        <v>003333</v>
      </c>
      <c r="B1259" s="1" t="s">
        <v>2276</v>
      </c>
      <c r="C1259" t="s">
        <v>314</v>
      </c>
      <c r="D1259" t="s">
        <v>2277</v>
      </c>
      <c r="E1259" t="s">
        <v>32</v>
      </c>
      <c r="F1259" t="s">
        <v>5680</v>
      </c>
      <c r="G1259" s="1">
        <v>1258</v>
      </c>
    </row>
    <row r="1260" spans="1:7" ht="13.5">
      <c r="A1260" t="str">
        <f>"008219"</f>
        <v>008219</v>
      </c>
      <c r="B1260" s="1" t="s">
        <v>2278</v>
      </c>
      <c r="C1260" t="s">
        <v>60</v>
      </c>
      <c r="D1260" t="s">
        <v>2279</v>
      </c>
      <c r="E1260" t="s">
        <v>36</v>
      </c>
      <c r="F1260" t="s">
        <v>5681</v>
      </c>
      <c r="G1260" s="1">
        <v>1259</v>
      </c>
    </row>
    <row r="1261" spans="1:7" ht="13.5">
      <c r="A1261" t="str">
        <f>"007797"</f>
        <v>007797</v>
      </c>
      <c r="B1261" s="1" t="s">
        <v>2280</v>
      </c>
      <c r="C1261" t="s">
        <v>101</v>
      </c>
      <c r="D1261" t="s">
        <v>2281</v>
      </c>
      <c r="E1261" t="s">
        <v>9</v>
      </c>
      <c r="F1261" t="s">
        <v>5682</v>
      </c>
      <c r="G1261" s="1">
        <v>1260</v>
      </c>
    </row>
    <row r="1262" spans="1:7" ht="13.5">
      <c r="A1262" t="str">
        <f>"000571"</f>
        <v>000571</v>
      </c>
      <c r="B1262" s="1" t="s">
        <v>776</v>
      </c>
      <c r="C1262" t="s">
        <v>21</v>
      </c>
      <c r="D1262" t="s">
        <v>2282</v>
      </c>
      <c r="E1262" t="s">
        <v>32</v>
      </c>
      <c r="F1262" t="s">
        <v>5683</v>
      </c>
      <c r="G1262" s="1">
        <v>1261</v>
      </c>
    </row>
    <row r="1263" spans="1:7" ht="13.5">
      <c r="A1263" t="str">
        <f>"001179"</f>
        <v>001179</v>
      </c>
      <c r="B1263" s="1" t="s">
        <v>759</v>
      </c>
      <c r="C1263" t="s">
        <v>24</v>
      </c>
      <c r="D1263" t="s">
        <v>2283</v>
      </c>
      <c r="E1263" t="s">
        <v>241</v>
      </c>
      <c r="F1263" t="s">
        <v>5684</v>
      </c>
      <c r="G1263" s="1">
        <v>1262</v>
      </c>
    </row>
    <row r="1264" spans="1:7" ht="13.5">
      <c r="A1264" t="str">
        <f>"001728"</f>
        <v>001728</v>
      </c>
      <c r="B1264" s="1" t="s">
        <v>1517</v>
      </c>
      <c r="C1264" t="s">
        <v>284</v>
      </c>
      <c r="D1264" t="s">
        <v>2284</v>
      </c>
      <c r="E1264" t="s">
        <v>32</v>
      </c>
      <c r="F1264" t="s">
        <v>5685</v>
      </c>
      <c r="G1264" s="1">
        <v>1263</v>
      </c>
    </row>
    <row r="1265" spans="1:7" ht="13.5">
      <c r="A1265" t="str">
        <f>"008088"</f>
        <v>008088</v>
      </c>
      <c r="B1265" s="1" t="s">
        <v>1032</v>
      </c>
      <c r="C1265" t="s">
        <v>101</v>
      </c>
      <c r="D1265" t="s">
        <v>2285</v>
      </c>
      <c r="E1265" t="s">
        <v>52</v>
      </c>
      <c r="F1265" t="s">
        <v>5686</v>
      </c>
      <c r="G1265" s="1">
        <v>1264</v>
      </c>
    </row>
    <row r="1266" spans="1:7" ht="13.5">
      <c r="A1266" t="str">
        <f>"000699"</f>
        <v>000699</v>
      </c>
      <c r="B1266" s="1" t="s">
        <v>2286</v>
      </c>
      <c r="C1266" t="s">
        <v>27</v>
      </c>
      <c r="D1266" t="s">
        <v>2287</v>
      </c>
      <c r="E1266" t="s">
        <v>9</v>
      </c>
      <c r="F1266" t="s">
        <v>5687</v>
      </c>
      <c r="G1266" s="1">
        <v>1265</v>
      </c>
    </row>
    <row r="1267" spans="1:7" ht="13.5">
      <c r="A1267" t="str">
        <f>"782626"</f>
        <v>782626</v>
      </c>
      <c r="B1267" s="1" t="s">
        <v>2288</v>
      </c>
      <c r="C1267" t="s">
        <v>41</v>
      </c>
      <c r="D1267" t="s">
        <v>2289</v>
      </c>
      <c r="E1267" t="s">
        <v>425</v>
      </c>
      <c r="F1267" t="s">
        <v>5688</v>
      </c>
      <c r="G1267" s="1">
        <v>1266</v>
      </c>
    </row>
    <row r="1268" spans="1:7" ht="13.5">
      <c r="A1268" t="str">
        <f>"008958"</f>
        <v>008958</v>
      </c>
      <c r="B1268" s="1" t="s">
        <v>2290</v>
      </c>
      <c r="C1268" t="s">
        <v>419</v>
      </c>
      <c r="D1268" t="s">
        <v>2291</v>
      </c>
      <c r="E1268" t="s">
        <v>9</v>
      </c>
      <c r="F1268" t="s">
        <v>5689</v>
      </c>
      <c r="G1268" s="1">
        <v>1267</v>
      </c>
    </row>
    <row r="1269" spans="1:7" ht="13.5">
      <c r="A1269" t="str">
        <f>"000528"</f>
        <v>000528</v>
      </c>
      <c r="B1269" s="1" t="s">
        <v>2270</v>
      </c>
      <c r="C1269" t="s">
        <v>132</v>
      </c>
      <c r="D1269" t="s">
        <v>2292</v>
      </c>
      <c r="E1269" t="s">
        <v>32</v>
      </c>
      <c r="F1269" t="s">
        <v>5690</v>
      </c>
      <c r="G1269" s="1">
        <v>1268</v>
      </c>
    </row>
    <row r="1270" spans="1:7" ht="13.5">
      <c r="A1270" t="str">
        <f>"000110"</f>
        <v>000110</v>
      </c>
      <c r="B1270" s="1" t="s">
        <v>67</v>
      </c>
      <c r="C1270" t="s">
        <v>68</v>
      </c>
      <c r="D1270" t="s">
        <v>2293</v>
      </c>
      <c r="E1270" t="s">
        <v>9</v>
      </c>
      <c r="F1270" t="s">
        <v>5691</v>
      </c>
      <c r="G1270" s="1">
        <v>1269</v>
      </c>
    </row>
    <row r="1271" spans="1:7" ht="13.5">
      <c r="A1271" t="str">
        <f>"007876"</f>
        <v>007876</v>
      </c>
      <c r="B1271" s="1" t="s">
        <v>1503</v>
      </c>
      <c r="C1271" t="s">
        <v>107</v>
      </c>
      <c r="D1271" t="s">
        <v>2294</v>
      </c>
      <c r="E1271" t="s">
        <v>9</v>
      </c>
      <c r="F1271" t="s">
        <v>5692</v>
      </c>
      <c r="G1271" s="1">
        <v>1270</v>
      </c>
    </row>
    <row r="1272" spans="1:7" ht="13.5">
      <c r="A1272" t="str">
        <f>"003803"</f>
        <v>003803</v>
      </c>
      <c r="B1272" s="1" t="s">
        <v>537</v>
      </c>
      <c r="C1272" t="s">
        <v>504</v>
      </c>
      <c r="D1272" t="s">
        <v>2295</v>
      </c>
      <c r="E1272" t="s">
        <v>13</v>
      </c>
      <c r="F1272" t="s">
        <v>5693</v>
      </c>
      <c r="G1272" s="1">
        <v>1271</v>
      </c>
    </row>
    <row r="1273" spans="1:7" ht="13.5">
      <c r="A1273" t="str">
        <f>"000257"</f>
        <v>000257</v>
      </c>
      <c r="B1273" s="1" t="s">
        <v>2078</v>
      </c>
      <c r="C1273" t="s">
        <v>193</v>
      </c>
      <c r="D1273" t="s">
        <v>2296</v>
      </c>
      <c r="E1273" t="s">
        <v>32</v>
      </c>
      <c r="F1273" t="s">
        <v>5694</v>
      </c>
      <c r="G1273" s="1">
        <v>1272</v>
      </c>
    </row>
    <row r="1274" spans="1:7" ht="13.5">
      <c r="A1274" t="str">
        <f>"000256"</f>
        <v>000256</v>
      </c>
      <c r="B1274" s="1" t="s">
        <v>2297</v>
      </c>
      <c r="C1274" t="s">
        <v>50</v>
      </c>
      <c r="D1274" t="s">
        <v>2298</v>
      </c>
      <c r="E1274" t="s">
        <v>9</v>
      </c>
      <c r="F1274" t="s">
        <v>5695</v>
      </c>
      <c r="G1274" s="1">
        <v>1273</v>
      </c>
    </row>
    <row r="1275" spans="1:7" ht="13.5">
      <c r="A1275" t="str">
        <f>"000094"</f>
        <v>000094</v>
      </c>
      <c r="B1275" s="1" t="s">
        <v>965</v>
      </c>
      <c r="C1275" t="s">
        <v>72</v>
      </c>
      <c r="D1275" t="s">
        <v>2299</v>
      </c>
      <c r="E1275" t="s">
        <v>32</v>
      </c>
      <c r="F1275" t="s">
        <v>5696</v>
      </c>
      <c r="G1275" s="1">
        <v>1274</v>
      </c>
    </row>
    <row r="1276" spans="1:7" ht="13.5">
      <c r="A1276" t="str">
        <f>"000761"</f>
        <v>000761</v>
      </c>
      <c r="B1276" s="1" t="s">
        <v>26</v>
      </c>
      <c r="C1276" t="s">
        <v>27</v>
      </c>
      <c r="D1276" t="s">
        <v>2300</v>
      </c>
      <c r="E1276" t="s">
        <v>32</v>
      </c>
      <c r="F1276" t="s">
        <v>5697</v>
      </c>
      <c r="G1276" s="1">
        <v>1275</v>
      </c>
    </row>
    <row r="1277" spans="1:7" ht="13.5">
      <c r="A1277" t="str">
        <f>"006188"</f>
        <v>006188</v>
      </c>
      <c r="B1277" s="1" t="s">
        <v>2183</v>
      </c>
      <c r="C1277" t="s">
        <v>177</v>
      </c>
      <c r="D1277" t="s">
        <v>2301</v>
      </c>
      <c r="E1277" t="s">
        <v>9</v>
      </c>
      <c r="F1277" t="s">
        <v>5698</v>
      </c>
      <c r="G1277" s="1">
        <v>1276</v>
      </c>
    </row>
    <row r="1278" spans="1:7" ht="13.5">
      <c r="A1278" t="str">
        <f>"000010"</f>
        <v>000010</v>
      </c>
      <c r="B1278" s="1" t="s">
        <v>969</v>
      </c>
      <c r="C1278" t="s">
        <v>101</v>
      </c>
      <c r="D1278" t="s">
        <v>2302</v>
      </c>
      <c r="E1278" t="s">
        <v>425</v>
      </c>
      <c r="F1278" t="s">
        <v>5699</v>
      </c>
      <c r="G1278" s="1">
        <v>1277</v>
      </c>
    </row>
    <row r="1279" spans="1:7" ht="13.5">
      <c r="A1279" t="str">
        <f>"000614"</f>
        <v>000614</v>
      </c>
      <c r="B1279" s="1" t="s">
        <v>1757</v>
      </c>
      <c r="C1279" t="s">
        <v>201</v>
      </c>
      <c r="D1279" t="s">
        <v>2303</v>
      </c>
      <c r="E1279" t="s">
        <v>32</v>
      </c>
      <c r="F1279" t="s">
        <v>5700</v>
      </c>
      <c r="G1279" s="1">
        <v>1278</v>
      </c>
    </row>
    <row r="1280" spans="1:7" ht="13.5">
      <c r="A1280" t="str">
        <f>"002733"</f>
        <v>002733</v>
      </c>
      <c r="B1280" s="1" t="s">
        <v>162</v>
      </c>
      <c r="C1280" t="s">
        <v>163</v>
      </c>
      <c r="D1280" t="s">
        <v>2304</v>
      </c>
      <c r="E1280" t="s">
        <v>32</v>
      </c>
      <c r="F1280" t="s">
        <v>5701</v>
      </c>
      <c r="G1280" s="1">
        <v>1279</v>
      </c>
    </row>
    <row r="1281" spans="1:7" ht="13.5">
      <c r="A1281" t="str">
        <f>"000002"</f>
        <v>000002</v>
      </c>
      <c r="B1281" s="1" t="s">
        <v>1779</v>
      </c>
      <c r="C1281" t="s">
        <v>135</v>
      </c>
      <c r="D1281" t="s">
        <v>2305</v>
      </c>
      <c r="E1281" t="s">
        <v>9</v>
      </c>
      <c r="F1281" t="s">
        <v>5702</v>
      </c>
      <c r="G1281" s="1">
        <v>1280</v>
      </c>
    </row>
    <row r="1282" spans="1:7" ht="13.5">
      <c r="A1282" t="str">
        <f>"001021"</f>
        <v>001021</v>
      </c>
      <c r="B1282" s="1" t="s">
        <v>1312</v>
      </c>
      <c r="C1282" t="s">
        <v>1313</v>
      </c>
      <c r="D1282" t="s">
        <v>2306</v>
      </c>
      <c r="E1282" t="s">
        <v>32</v>
      </c>
      <c r="F1282" t="s">
        <v>5703</v>
      </c>
      <c r="G1282" s="1">
        <v>1281</v>
      </c>
    </row>
    <row r="1283" spans="1:7" ht="13.5">
      <c r="A1283" t="str">
        <f>"002591"</f>
        <v>002591</v>
      </c>
      <c r="B1283" s="1" t="s">
        <v>2307</v>
      </c>
      <c r="C1283" t="s">
        <v>493</v>
      </c>
      <c r="D1283" t="s">
        <v>2308</v>
      </c>
      <c r="E1283" t="s">
        <v>9</v>
      </c>
      <c r="F1283" t="s">
        <v>5704</v>
      </c>
      <c r="G1283" s="1">
        <v>1282</v>
      </c>
    </row>
    <row r="1284" spans="1:7" ht="13.5">
      <c r="A1284" t="str">
        <f>"004468"</f>
        <v>004468</v>
      </c>
      <c r="B1284" s="1" t="s">
        <v>2309</v>
      </c>
      <c r="C1284" t="s">
        <v>2310</v>
      </c>
      <c r="D1284" t="s">
        <v>2311</v>
      </c>
      <c r="E1284" t="s">
        <v>9</v>
      </c>
      <c r="F1284" t="s">
        <v>5705</v>
      </c>
      <c r="G1284" s="1">
        <v>1283</v>
      </c>
    </row>
    <row r="1285" spans="1:7" ht="13.5">
      <c r="A1285" t="str">
        <f>"007797"</f>
        <v>007797</v>
      </c>
      <c r="B1285" s="1" t="s">
        <v>2280</v>
      </c>
      <c r="C1285" t="s">
        <v>101</v>
      </c>
      <c r="D1285" t="s">
        <v>2312</v>
      </c>
      <c r="E1285" t="s">
        <v>32</v>
      </c>
      <c r="F1285" t="s">
        <v>5706</v>
      </c>
      <c r="G1285" s="1">
        <v>1284</v>
      </c>
    </row>
    <row r="1286" spans="1:7" ht="13.5">
      <c r="A1286" t="str">
        <f>"004436"</f>
        <v>004436</v>
      </c>
      <c r="B1286" s="1" t="s">
        <v>2313</v>
      </c>
      <c r="C1286" t="s">
        <v>41</v>
      </c>
      <c r="D1286" t="s">
        <v>2314</v>
      </c>
      <c r="E1286" t="s">
        <v>9</v>
      </c>
      <c r="F1286" t="s">
        <v>5707</v>
      </c>
      <c r="G1286" s="1">
        <v>1285</v>
      </c>
    </row>
    <row r="1287" spans="1:7" ht="13.5">
      <c r="A1287" t="str">
        <f>"007886"</f>
        <v>007886</v>
      </c>
      <c r="B1287" s="1" t="s">
        <v>2315</v>
      </c>
      <c r="C1287" t="s">
        <v>77</v>
      </c>
      <c r="D1287" t="s">
        <v>2316</v>
      </c>
      <c r="E1287" t="s">
        <v>9</v>
      </c>
      <c r="F1287" t="s">
        <v>5708</v>
      </c>
      <c r="G1287" s="1">
        <v>1286</v>
      </c>
    </row>
    <row r="1288" spans="1:7" ht="13.5">
      <c r="A1288" t="str">
        <f>"002118"</f>
        <v>002118</v>
      </c>
      <c r="B1288" s="1" t="s">
        <v>1213</v>
      </c>
      <c r="C1288" t="s">
        <v>50</v>
      </c>
      <c r="D1288" t="s">
        <v>2317</v>
      </c>
      <c r="E1288" t="s">
        <v>52</v>
      </c>
      <c r="F1288" t="s">
        <v>5709</v>
      </c>
      <c r="G1288" s="1">
        <v>1287</v>
      </c>
    </row>
    <row r="1289" spans="1:7" ht="13.5">
      <c r="A1289" t="str">
        <f>"001378"</f>
        <v>001378</v>
      </c>
      <c r="B1289" s="1" t="s">
        <v>2318</v>
      </c>
      <c r="C1289" t="s">
        <v>850</v>
      </c>
      <c r="D1289" t="s">
        <v>2319</v>
      </c>
      <c r="E1289" t="s">
        <v>9</v>
      </c>
      <c r="F1289" t="s">
        <v>5710</v>
      </c>
      <c r="G1289" s="1">
        <v>1288</v>
      </c>
    </row>
    <row r="1290" spans="1:7" ht="13.5">
      <c r="A1290" t="str">
        <f>"007756"</f>
        <v>007756</v>
      </c>
      <c r="B1290" s="1" t="s">
        <v>2320</v>
      </c>
      <c r="C1290" t="s">
        <v>193</v>
      </c>
      <c r="D1290" t="s">
        <v>2321</v>
      </c>
      <c r="E1290" t="s">
        <v>32</v>
      </c>
      <c r="F1290" t="s">
        <v>5711</v>
      </c>
      <c r="G1290" s="1">
        <v>1289</v>
      </c>
    </row>
    <row r="1291" spans="1:7" ht="13.5">
      <c r="A1291" t="str">
        <f>"000663"</f>
        <v>000663</v>
      </c>
      <c r="B1291" s="1" t="s">
        <v>396</v>
      </c>
      <c r="C1291" t="s">
        <v>397</v>
      </c>
      <c r="D1291" t="s">
        <v>2322</v>
      </c>
      <c r="E1291" t="s">
        <v>32</v>
      </c>
      <c r="F1291" t="s">
        <v>5712</v>
      </c>
      <c r="G1291" s="1">
        <v>1290</v>
      </c>
    </row>
    <row r="1292" spans="1:7" ht="13.5">
      <c r="A1292" t="str">
        <f>"885666"</f>
        <v>885666</v>
      </c>
      <c r="B1292" s="1" t="s">
        <v>1357</v>
      </c>
      <c r="C1292" t="s">
        <v>1358</v>
      </c>
      <c r="D1292" t="s">
        <v>2323</v>
      </c>
      <c r="E1292" t="s">
        <v>9</v>
      </c>
      <c r="F1292" t="s">
        <v>5713</v>
      </c>
      <c r="G1292" s="1">
        <v>1291</v>
      </c>
    </row>
    <row r="1293" spans="1:7" ht="13.5">
      <c r="A1293" t="str">
        <f>"001077"</f>
        <v>001077</v>
      </c>
      <c r="B1293" s="1" t="s">
        <v>919</v>
      </c>
      <c r="C1293" t="s">
        <v>326</v>
      </c>
      <c r="D1293" t="s">
        <v>2324</v>
      </c>
      <c r="E1293" t="s">
        <v>9</v>
      </c>
      <c r="F1293" t="s">
        <v>5714</v>
      </c>
      <c r="G1293" s="1">
        <v>1292</v>
      </c>
    </row>
    <row r="1294" spans="1:7" ht="13.5">
      <c r="A1294" t="str">
        <f>"000019"</f>
        <v>000019</v>
      </c>
      <c r="B1294" s="1" t="s">
        <v>74</v>
      </c>
      <c r="C1294" t="s">
        <v>72</v>
      </c>
      <c r="D1294" t="s">
        <v>2325</v>
      </c>
      <c r="E1294" t="s">
        <v>32</v>
      </c>
      <c r="F1294" t="s">
        <v>5715</v>
      </c>
      <c r="G1294" s="1">
        <v>1293</v>
      </c>
    </row>
    <row r="1295" spans="1:7" ht="13.5">
      <c r="A1295" t="str">
        <f>"000927"</f>
        <v>000927</v>
      </c>
      <c r="B1295" s="1" t="s">
        <v>1193</v>
      </c>
      <c r="C1295" t="s">
        <v>50</v>
      </c>
      <c r="D1295" t="s">
        <v>2326</v>
      </c>
      <c r="E1295" t="s">
        <v>32</v>
      </c>
      <c r="F1295" t="s">
        <v>5716</v>
      </c>
      <c r="G1295" s="1">
        <v>1294</v>
      </c>
    </row>
    <row r="1296" spans="1:7" ht="13.5">
      <c r="A1296" t="str">
        <f>"007576"</f>
        <v>007576</v>
      </c>
      <c r="B1296" s="1" t="s">
        <v>394</v>
      </c>
      <c r="C1296" t="s">
        <v>101</v>
      </c>
      <c r="D1296" t="s">
        <v>2327</v>
      </c>
      <c r="E1296" t="s">
        <v>9</v>
      </c>
      <c r="F1296" t="s">
        <v>5717</v>
      </c>
      <c r="G1296" s="1">
        <v>1295</v>
      </c>
    </row>
    <row r="1297" spans="1:7" ht="13.5">
      <c r="A1297" t="str">
        <f>"000167"</f>
        <v>000167</v>
      </c>
      <c r="B1297" s="1" t="s">
        <v>160</v>
      </c>
      <c r="C1297" t="s">
        <v>101</v>
      </c>
      <c r="D1297" t="s">
        <v>2328</v>
      </c>
      <c r="E1297" t="s">
        <v>32</v>
      </c>
      <c r="F1297" t="s">
        <v>5718</v>
      </c>
      <c r="G1297" s="1">
        <v>1296</v>
      </c>
    </row>
    <row r="1298" spans="1:7" ht="13.5">
      <c r="A1298" t="str">
        <f>"004777"</f>
        <v>004777</v>
      </c>
      <c r="B1298" s="1" t="s">
        <v>732</v>
      </c>
      <c r="C1298" t="s">
        <v>504</v>
      </c>
      <c r="D1298" t="s">
        <v>2329</v>
      </c>
      <c r="E1298" t="s">
        <v>9</v>
      </c>
      <c r="F1298" t="s">
        <v>5719</v>
      </c>
      <c r="G1298" s="1">
        <v>1297</v>
      </c>
    </row>
    <row r="1299" spans="1:7" ht="13.5">
      <c r="A1299" t="str">
        <f>"003588"</f>
        <v>003588</v>
      </c>
      <c r="B1299" s="1" t="s">
        <v>2225</v>
      </c>
      <c r="C1299" t="s">
        <v>515</v>
      </c>
      <c r="D1299" t="s">
        <v>2330</v>
      </c>
      <c r="E1299" t="s">
        <v>32</v>
      </c>
      <c r="F1299" t="s">
        <v>5720</v>
      </c>
      <c r="G1299" s="1">
        <v>1298</v>
      </c>
    </row>
    <row r="1300" spans="1:7" ht="13.5">
      <c r="A1300" t="str">
        <f>"000938"</f>
        <v>000938</v>
      </c>
      <c r="B1300" s="1" t="s">
        <v>2262</v>
      </c>
      <c r="C1300" t="s">
        <v>41</v>
      </c>
      <c r="D1300" t="s">
        <v>2331</v>
      </c>
      <c r="E1300" t="s">
        <v>9</v>
      </c>
      <c r="F1300" t="s">
        <v>5721</v>
      </c>
      <c r="G1300" s="1">
        <v>1299</v>
      </c>
    </row>
    <row r="1301" spans="1:7" ht="13.5">
      <c r="A1301" t="str">
        <f>"007189"</f>
        <v>007189</v>
      </c>
      <c r="B1301" s="1" t="s">
        <v>1197</v>
      </c>
      <c r="C1301" t="s">
        <v>107</v>
      </c>
      <c r="D1301" t="s">
        <v>2332</v>
      </c>
      <c r="E1301" t="s">
        <v>32</v>
      </c>
      <c r="F1301" t="s">
        <v>5722</v>
      </c>
      <c r="G1301" s="1">
        <v>1300</v>
      </c>
    </row>
    <row r="1302" spans="1:7" ht="13.5">
      <c r="A1302" t="str">
        <f>"005767"</f>
        <v>005767</v>
      </c>
      <c r="B1302" s="1" t="s">
        <v>2333</v>
      </c>
      <c r="C1302" t="s">
        <v>456</v>
      </c>
      <c r="D1302" t="s">
        <v>2334</v>
      </c>
      <c r="E1302" t="s">
        <v>90</v>
      </c>
      <c r="F1302" t="s">
        <v>5723</v>
      </c>
      <c r="G1302" s="1">
        <v>1301</v>
      </c>
    </row>
    <row r="1303" spans="1:7" ht="13.5">
      <c r="A1303" t="str">
        <f>"000851"</f>
        <v>000851</v>
      </c>
      <c r="B1303" s="1" t="s">
        <v>2062</v>
      </c>
      <c r="C1303" t="s">
        <v>41</v>
      </c>
      <c r="D1303" t="s">
        <v>2335</v>
      </c>
      <c r="E1303" t="s">
        <v>32</v>
      </c>
      <c r="F1303" t="s">
        <v>5724</v>
      </c>
      <c r="G1303" s="1">
        <v>1302</v>
      </c>
    </row>
    <row r="1304" spans="1:7" ht="13.5">
      <c r="A1304" t="str">
        <f>"011888"</f>
        <v>011888</v>
      </c>
      <c r="B1304" s="1" t="s">
        <v>1883</v>
      </c>
      <c r="C1304" t="s">
        <v>72</v>
      </c>
      <c r="D1304" t="s">
        <v>2336</v>
      </c>
      <c r="E1304" t="s">
        <v>90</v>
      </c>
      <c r="F1304" t="s">
        <v>5725</v>
      </c>
      <c r="G1304" s="1">
        <v>1303</v>
      </c>
    </row>
    <row r="1305" spans="1:7" ht="13.5">
      <c r="A1305" t="str">
        <f>"001608"</f>
        <v>001608</v>
      </c>
      <c r="B1305" s="1" t="s">
        <v>2337</v>
      </c>
      <c r="C1305" t="s">
        <v>1400</v>
      </c>
      <c r="D1305" t="s">
        <v>2338</v>
      </c>
      <c r="E1305" t="s">
        <v>9</v>
      </c>
      <c r="F1305" t="s">
        <v>5726</v>
      </c>
      <c r="G1305" s="1">
        <v>1304</v>
      </c>
    </row>
    <row r="1306" spans="1:7" ht="13.5">
      <c r="A1306" t="str">
        <f>"011555"</f>
        <v>011555</v>
      </c>
      <c r="B1306" s="1" t="s">
        <v>2339</v>
      </c>
      <c r="C1306" t="s">
        <v>2340</v>
      </c>
      <c r="D1306" t="s">
        <v>2341</v>
      </c>
      <c r="E1306" t="s">
        <v>32</v>
      </c>
      <c r="F1306" t="s">
        <v>5727</v>
      </c>
      <c r="G1306" s="1">
        <v>1305</v>
      </c>
    </row>
    <row r="1307" spans="1:7" ht="13.5">
      <c r="A1307" t="str">
        <f>"000264"</f>
        <v>000264</v>
      </c>
      <c r="B1307" s="1" t="s">
        <v>1454</v>
      </c>
      <c r="C1307" t="s">
        <v>140</v>
      </c>
      <c r="D1307" t="s">
        <v>2342</v>
      </c>
      <c r="E1307" t="s">
        <v>9</v>
      </c>
      <c r="F1307" t="s">
        <v>5728</v>
      </c>
      <c r="G1307" s="1">
        <v>1306</v>
      </c>
    </row>
    <row r="1308" spans="1:7" ht="13.5">
      <c r="A1308" t="str">
        <f>"363666"</f>
        <v>363666</v>
      </c>
      <c r="B1308" s="1" t="s">
        <v>1256</v>
      </c>
      <c r="C1308" t="s">
        <v>1257</v>
      </c>
      <c r="D1308" t="s">
        <v>2343</v>
      </c>
      <c r="E1308" t="s">
        <v>32</v>
      </c>
      <c r="F1308" t="s">
        <v>5729</v>
      </c>
      <c r="G1308" s="1">
        <v>1307</v>
      </c>
    </row>
    <row r="1309" spans="1:7" ht="13.5">
      <c r="A1309" t="str">
        <f>"002298"</f>
        <v>002298</v>
      </c>
      <c r="B1309" s="1" t="s">
        <v>122</v>
      </c>
      <c r="C1309" t="s">
        <v>123</v>
      </c>
      <c r="D1309" t="s">
        <v>2344</v>
      </c>
      <c r="E1309" t="s">
        <v>9</v>
      </c>
      <c r="F1309" t="s">
        <v>5730</v>
      </c>
      <c r="G1309" s="1">
        <v>1308</v>
      </c>
    </row>
    <row r="1310" spans="1:7" ht="13.5">
      <c r="A1310" t="str">
        <f>"000780"</f>
        <v>000780</v>
      </c>
      <c r="B1310" s="1" t="s">
        <v>91</v>
      </c>
      <c r="C1310" t="s">
        <v>92</v>
      </c>
      <c r="D1310" t="s">
        <v>2345</v>
      </c>
      <c r="E1310" t="s">
        <v>32</v>
      </c>
      <c r="F1310" t="s">
        <v>5731</v>
      </c>
      <c r="G1310" s="1">
        <v>1309</v>
      </c>
    </row>
    <row r="1311" spans="1:7" ht="13.5">
      <c r="A1311" t="str">
        <f>"001190"</f>
        <v>001190</v>
      </c>
      <c r="B1311" s="1" t="s">
        <v>600</v>
      </c>
      <c r="C1311" t="s">
        <v>163</v>
      </c>
      <c r="D1311" t="s">
        <v>2346</v>
      </c>
      <c r="E1311" t="s">
        <v>9</v>
      </c>
      <c r="F1311" t="s">
        <v>5732</v>
      </c>
      <c r="G1311" s="1">
        <v>1310</v>
      </c>
    </row>
    <row r="1312" spans="1:7" ht="13.5">
      <c r="A1312" t="str">
        <f>"003526"</f>
        <v>003526</v>
      </c>
      <c r="B1312" s="1" t="s">
        <v>304</v>
      </c>
      <c r="C1312" t="s">
        <v>112</v>
      </c>
      <c r="D1312" t="s">
        <v>2347</v>
      </c>
      <c r="E1312" t="s">
        <v>9</v>
      </c>
      <c r="F1312" t="s">
        <v>5733</v>
      </c>
      <c r="G1312" s="1">
        <v>1311</v>
      </c>
    </row>
    <row r="1313" spans="1:7" ht="13.5">
      <c r="A1313" t="str">
        <f>"008200"</f>
        <v>008200</v>
      </c>
      <c r="B1313" s="1" t="s">
        <v>1080</v>
      </c>
      <c r="C1313" t="s">
        <v>1081</v>
      </c>
      <c r="D1313" t="s">
        <v>2348</v>
      </c>
      <c r="E1313" t="s">
        <v>32</v>
      </c>
      <c r="F1313" t="s">
        <v>5734</v>
      </c>
      <c r="G1313" s="1">
        <v>1312</v>
      </c>
    </row>
    <row r="1314" spans="1:7" ht="13.5">
      <c r="A1314" t="str">
        <f>"000808"</f>
        <v>000808</v>
      </c>
      <c r="B1314" s="1" t="s">
        <v>2349</v>
      </c>
      <c r="C1314" t="s">
        <v>72</v>
      </c>
      <c r="D1314" t="s">
        <v>2350</v>
      </c>
      <c r="E1314" t="s">
        <v>32</v>
      </c>
      <c r="F1314" t="s">
        <v>5735</v>
      </c>
      <c r="G1314" s="1">
        <v>1313</v>
      </c>
    </row>
    <row r="1315" spans="1:7" ht="13.5">
      <c r="A1315" t="str">
        <f>"691777"</f>
        <v>691777</v>
      </c>
      <c r="B1315" s="1" t="s">
        <v>1221</v>
      </c>
      <c r="C1315" t="s">
        <v>603</v>
      </c>
      <c r="D1315" t="s">
        <v>2351</v>
      </c>
      <c r="E1315" t="s">
        <v>32</v>
      </c>
      <c r="F1315" t="s">
        <v>5736</v>
      </c>
      <c r="G1315" s="1">
        <v>1314</v>
      </c>
    </row>
    <row r="1316" spans="1:7" ht="13.5">
      <c r="A1316" t="str">
        <f>"000777"</f>
        <v>000777</v>
      </c>
      <c r="B1316" s="1" t="s">
        <v>710</v>
      </c>
      <c r="C1316" t="s">
        <v>711</v>
      </c>
      <c r="D1316" t="s">
        <v>2352</v>
      </c>
      <c r="E1316" t="s">
        <v>278</v>
      </c>
      <c r="F1316" t="s">
        <v>5737</v>
      </c>
      <c r="G1316" s="1">
        <v>1315</v>
      </c>
    </row>
    <row r="1317" spans="1:7" ht="13.5">
      <c r="A1317" t="str">
        <f>"000634"</f>
        <v>000634</v>
      </c>
      <c r="B1317" s="1" t="s">
        <v>755</v>
      </c>
      <c r="C1317" t="s">
        <v>756</v>
      </c>
      <c r="D1317" t="s">
        <v>2353</v>
      </c>
      <c r="E1317" t="s">
        <v>9</v>
      </c>
      <c r="F1317" t="s">
        <v>5738</v>
      </c>
      <c r="G1317" s="1">
        <v>1316</v>
      </c>
    </row>
    <row r="1318" spans="1:7" ht="13.5">
      <c r="A1318" t="str">
        <f>"000264"</f>
        <v>000264</v>
      </c>
      <c r="B1318" s="1" t="s">
        <v>1454</v>
      </c>
      <c r="C1318" t="s">
        <v>140</v>
      </c>
      <c r="D1318" t="s">
        <v>2354</v>
      </c>
      <c r="E1318" t="s">
        <v>1604</v>
      </c>
      <c r="F1318" t="s">
        <v>5739</v>
      </c>
      <c r="G1318" s="1">
        <v>1317</v>
      </c>
    </row>
    <row r="1319" spans="1:7" ht="13.5">
      <c r="A1319" t="str">
        <f>"008200"</f>
        <v>008200</v>
      </c>
      <c r="B1319" s="1" t="s">
        <v>1080</v>
      </c>
      <c r="C1319" t="s">
        <v>1081</v>
      </c>
      <c r="D1319" t="s">
        <v>2355</v>
      </c>
      <c r="E1319" t="s">
        <v>9</v>
      </c>
      <c r="F1319" t="s">
        <v>5740</v>
      </c>
      <c r="G1319" s="1">
        <v>1318</v>
      </c>
    </row>
    <row r="1320" spans="1:7" ht="13.5">
      <c r="A1320" t="str">
        <f>"008567"</f>
        <v>008567</v>
      </c>
      <c r="B1320" s="1" t="s">
        <v>722</v>
      </c>
      <c r="C1320" t="s">
        <v>723</v>
      </c>
      <c r="D1320" t="s">
        <v>2356</v>
      </c>
      <c r="E1320" t="s">
        <v>9</v>
      </c>
      <c r="F1320" t="s">
        <v>5741</v>
      </c>
      <c r="G1320" s="1">
        <v>1319</v>
      </c>
    </row>
    <row r="1321" spans="1:7" ht="13.5">
      <c r="A1321" t="str">
        <f>"004899"</f>
        <v>004899</v>
      </c>
      <c r="B1321" s="1" t="s">
        <v>2357</v>
      </c>
      <c r="C1321" t="s">
        <v>101</v>
      </c>
      <c r="D1321" t="s">
        <v>2358</v>
      </c>
      <c r="E1321" t="s">
        <v>9</v>
      </c>
      <c r="F1321" t="s">
        <v>5742</v>
      </c>
      <c r="G1321" s="1">
        <v>1320</v>
      </c>
    </row>
    <row r="1322" spans="1:7" ht="13.5">
      <c r="A1322" t="str">
        <f>"000142"</f>
        <v>000142</v>
      </c>
      <c r="B1322" s="1" t="s">
        <v>2359</v>
      </c>
      <c r="C1322" t="s">
        <v>193</v>
      </c>
      <c r="D1322" t="s">
        <v>2360</v>
      </c>
      <c r="E1322" t="s">
        <v>9</v>
      </c>
      <c r="F1322" t="s">
        <v>5743</v>
      </c>
      <c r="G1322" s="1">
        <v>1321</v>
      </c>
    </row>
    <row r="1323" spans="1:7" ht="13.5">
      <c r="A1323" t="str">
        <f>"518518"</f>
        <v>518518</v>
      </c>
      <c r="B1323" s="1" t="s">
        <v>2361</v>
      </c>
      <c r="C1323" t="s">
        <v>1012</v>
      </c>
      <c r="D1323" t="s">
        <v>2362</v>
      </c>
      <c r="E1323" t="s">
        <v>9</v>
      </c>
      <c r="F1323" t="s">
        <v>5744</v>
      </c>
      <c r="G1323" s="1">
        <v>1322</v>
      </c>
    </row>
    <row r="1324" spans="1:7" ht="13.5">
      <c r="A1324" t="str">
        <f>"002999"</f>
        <v>002999</v>
      </c>
      <c r="B1324" s="1" t="s">
        <v>590</v>
      </c>
      <c r="C1324" t="s">
        <v>101</v>
      </c>
      <c r="D1324" t="s">
        <v>2363</v>
      </c>
      <c r="E1324" t="s">
        <v>32</v>
      </c>
      <c r="F1324" t="s">
        <v>5745</v>
      </c>
      <c r="G1324" s="1">
        <v>1323</v>
      </c>
    </row>
    <row r="1325" spans="1:7" ht="13.5">
      <c r="A1325" t="str">
        <f>"006018"</f>
        <v>006018</v>
      </c>
      <c r="B1325" s="1" t="s">
        <v>2364</v>
      </c>
      <c r="C1325" t="s">
        <v>2365</v>
      </c>
      <c r="D1325" t="s">
        <v>2366</v>
      </c>
      <c r="E1325" t="s">
        <v>90</v>
      </c>
      <c r="F1325" t="s">
        <v>5746</v>
      </c>
      <c r="G1325" s="1">
        <v>1324</v>
      </c>
    </row>
    <row r="1326" spans="1:7" ht="13.5">
      <c r="A1326" t="str">
        <f>"001388"</f>
        <v>001388</v>
      </c>
      <c r="B1326" s="1" t="s">
        <v>556</v>
      </c>
      <c r="C1326" t="s">
        <v>557</v>
      </c>
      <c r="D1326" t="s">
        <v>2367</v>
      </c>
      <c r="E1326" t="s">
        <v>32</v>
      </c>
      <c r="F1326" t="s">
        <v>5747</v>
      </c>
      <c r="G1326" s="1">
        <v>1325</v>
      </c>
    </row>
    <row r="1327" spans="1:7" ht="13.5">
      <c r="A1327" t="str">
        <f>"002298"</f>
        <v>002298</v>
      </c>
      <c r="B1327" s="1" t="s">
        <v>122</v>
      </c>
      <c r="C1327" t="s">
        <v>123</v>
      </c>
      <c r="D1327" t="s">
        <v>2368</v>
      </c>
      <c r="E1327" t="s">
        <v>9</v>
      </c>
      <c r="F1327" t="s">
        <v>5748</v>
      </c>
      <c r="G1327" s="1">
        <v>1326</v>
      </c>
    </row>
    <row r="1328" spans="1:7" ht="13.5">
      <c r="A1328" t="str">
        <f>"007778"</f>
        <v>007778</v>
      </c>
      <c r="B1328" s="1" t="s">
        <v>2369</v>
      </c>
      <c r="C1328" t="s">
        <v>193</v>
      </c>
      <c r="D1328" t="s">
        <v>2370</v>
      </c>
      <c r="E1328" t="s">
        <v>32</v>
      </c>
      <c r="F1328" t="s">
        <v>5749</v>
      </c>
      <c r="G1328" s="1">
        <v>1327</v>
      </c>
    </row>
    <row r="1329" spans="1:7" ht="13.5">
      <c r="A1329" t="str">
        <f>"000051"</f>
        <v>000051</v>
      </c>
      <c r="B1329" s="1" t="s">
        <v>43</v>
      </c>
      <c r="C1329" t="s">
        <v>44</v>
      </c>
      <c r="D1329" t="s">
        <v>2371</v>
      </c>
      <c r="E1329" t="s">
        <v>9</v>
      </c>
      <c r="F1329" t="s">
        <v>5750</v>
      </c>
      <c r="G1329" s="1">
        <v>1328</v>
      </c>
    </row>
    <row r="1330" spans="1:7" ht="13.5">
      <c r="A1330" t="str">
        <f>"087588"</f>
        <v>087588</v>
      </c>
      <c r="B1330" s="1" t="s">
        <v>2372</v>
      </c>
      <c r="C1330" t="s">
        <v>397</v>
      </c>
      <c r="D1330" t="s">
        <v>2373</v>
      </c>
      <c r="E1330" t="s">
        <v>9</v>
      </c>
      <c r="F1330" t="s">
        <v>5751</v>
      </c>
      <c r="G1330" s="1">
        <v>1329</v>
      </c>
    </row>
    <row r="1331" spans="1:7" ht="13.5">
      <c r="A1331" t="str">
        <f>"001209"</f>
        <v>001209</v>
      </c>
      <c r="B1331" s="1" t="s">
        <v>636</v>
      </c>
      <c r="C1331" t="s">
        <v>637</v>
      </c>
      <c r="D1331" t="s">
        <v>2374</v>
      </c>
      <c r="E1331" t="s">
        <v>9</v>
      </c>
      <c r="F1331" t="s">
        <v>5752</v>
      </c>
      <c r="G1331" s="1">
        <v>1330</v>
      </c>
    </row>
    <row r="1332" spans="1:7" ht="13.5">
      <c r="A1332" t="str">
        <f>"008088"</f>
        <v>008088</v>
      </c>
      <c r="B1332" s="1" t="s">
        <v>1032</v>
      </c>
      <c r="C1332" t="s">
        <v>101</v>
      </c>
      <c r="D1332" t="s">
        <v>2375</v>
      </c>
      <c r="E1332" t="s">
        <v>9</v>
      </c>
      <c r="F1332" t="s">
        <v>5753</v>
      </c>
      <c r="G1332" s="1">
        <v>1331</v>
      </c>
    </row>
    <row r="1333" spans="1:7" ht="13.5">
      <c r="A1333" t="str">
        <f>"008003"</f>
        <v>008003</v>
      </c>
      <c r="B1333" s="1" t="s">
        <v>1109</v>
      </c>
      <c r="C1333" t="s">
        <v>245</v>
      </c>
      <c r="D1333" t="s">
        <v>2376</v>
      </c>
      <c r="E1333" t="s">
        <v>9</v>
      </c>
      <c r="F1333" t="s">
        <v>5754</v>
      </c>
      <c r="G1333" s="1">
        <v>1332</v>
      </c>
    </row>
    <row r="1334" spans="1:7" ht="13.5">
      <c r="A1334" t="str">
        <f>"002458"</f>
        <v>002458</v>
      </c>
      <c r="B1334" s="1" t="s">
        <v>2377</v>
      </c>
      <c r="C1334" t="s">
        <v>1185</v>
      </c>
      <c r="D1334" t="s">
        <v>2378</v>
      </c>
      <c r="E1334" t="s">
        <v>32</v>
      </c>
      <c r="F1334" t="s">
        <v>5755</v>
      </c>
      <c r="G1334" s="1">
        <v>1333</v>
      </c>
    </row>
    <row r="1335" spans="1:7" ht="13.5">
      <c r="A1335" t="str">
        <f>"001538"</f>
        <v>001538</v>
      </c>
      <c r="B1335" s="1" t="s">
        <v>1663</v>
      </c>
      <c r="C1335" t="s">
        <v>101</v>
      </c>
      <c r="D1335" t="s">
        <v>2379</v>
      </c>
      <c r="E1335" t="s">
        <v>9</v>
      </c>
      <c r="F1335" t="s">
        <v>5756</v>
      </c>
      <c r="G1335" s="1">
        <v>1334</v>
      </c>
    </row>
    <row r="1336" spans="1:7" ht="13.5">
      <c r="A1336" t="str">
        <f>"003068"</f>
        <v>003068</v>
      </c>
      <c r="B1336" s="1" t="s">
        <v>2380</v>
      </c>
      <c r="C1336" t="s">
        <v>462</v>
      </c>
      <c r="D1336" t="s">
        <v>2381</v>
      </c>
      <c r="E1336" t="s">
        <v>9</v>
      </c>
      <c r="F1336" t="s">
        <v>5757</v>
      </c>
      <c r="G1336" s="1">
        <v>1335</v>
      </c>
    </row>
    <row r="1337" spans="1:7" ht="13.5">
      <c r="A1337" t="str">
        <f>"002358"</f>
        <v>002358</v>
      </c>
      <c r="B1337" s="1" t="s">
        <v>2382</v>
      </c>
      <c r="C1337" t="s">
        <v>57</v>
      </c>
      <c r="D1337" t="s">
        <v>2383</v>
      </c>
      <c r="E1337" t="s">
        <v>32</v>
      </c>
      <c r="F1337" t="s">
        <v>5758</v>
      </c>
      <c r="G1337" s="1">
        <v>1336</v>
      </c>
    </row>
    <row r="1338" spans="1:7" ht="13.5">
      <c r="A1338" t="str">
        <f>"004777"</f>
        <v>004777</v>
      </c>
      <c r="B1338" s="1" t="s">
        <v>732</v>
      </c>
      <c r="C1338" t="s">
        <v>504</v>
      </c>
      <c r="D1338" t="s">
        <v>2384</v>
      </c>
      <c r="E1338" t="s">
        <v>32</v>
      </c>
      <c r="F1338" t="s">
        <v>5759</v>
      </c>
      <c r="G1338" s="1">
        <v>1337</v>
      </c>
    </row>
    <row r="1339" spans="1:7" ht="13.5">
      <c r="A1339" t="str">
        <f>"001658"</f>
        <v>001658</v>
      </c>
      <c r="B1339" s="1" t="s">
        <v>2385</v>
      </c>
      <c r="C1339" t="s">
        <v>1319</v>
      </c>
      <c r="D1339" t="s">
        <v>2386</v>
      </c>
      <c r="E1339" t="s">
        <v>9</v>
      </c>
      <c r="F1339" t="s">
        <v>5760</v>
      </c>
      <c r="G1339" s="1">
        <v>1338</v>
      </c>
    </row>
    <row r="1340" spans="1:7" ht="13.5">
      <c r="A1340" t="str">
        <f>"007076"</f>
        <v>007076</v>
      </c>
      <c r="B1340" s="1" t="s">
        <v>2387</v>
      </c>
      <c r="C1340" t="s">
        <v>2388</v>
      </c>
      <c r="D1340" t="s">
        <v>2389</v>
      </c>
      <c r="E1340" t="s">
        <v>9</v>
      </c>
      <c r="F1340" t="s">
        <v>5761</v>
      </c>
      <c r="G1340" s="1">
        <v>1339</v>
      </c>
    </row>
    <row r="1341" spans="1:7" ht="13.5">
      <c r="A1341" t="str">
        <f>"003466"</f>
        <v>003466</v>
      </c>
      <c r="B1341" s="1" t="s">
        <v>927</v>
      </c>
      <c r="C1341" t="s">
        <v>72</v>
      </c>
      <c r="D1341" t="s">
        <v>2390</v>
      </c>
      <c r="E1341" t="s">
        <v>197</v>
      </c>
      <c r="F1341" t="s">
        <v>5762</v>
      </c>
      <c r="G1341" s="1">
        <v>1340</v>
      </c>
    </row>
    <row r="1342" spans="1:7" ht="13.5">
      <c r="A1342" t="str">
        <f>"005820"</f>
        <v>005820</v>
      </c>
      <c r="B1342" s="1" t="s">
        <v>1965</v>
      </c>
      <c r="C1342" t="s">
        <v>57</v>
      </c>
      <c r="D1342" t="s">
        <v>2391</v>
      </c>
      <c r="E1342" t="s">
        <v>241</v>
      </c>
      <c r="F1342" t="s">
        <v>5763</v>
      </c>
      <c r="G1342" s="1">
        <v>1341</v>
      </c>
    </row>
    <row r="1343" spans="1:7" ht="13.5">
      <c r="A1343" t="str">
        <f>"086677"</f>
        <v>086677</v>
      </c>
      <c r="B1343" s="1" t="s">
        <v>901</v>
      </c>
      <c r="C1343" t="s">
        <v>314</v>
      </c>
      <c r="D1343" t="s">
        <v>2392</v>
      </c>
      <c r="E1343" t="s">
        <v>9</v>
      </c>
      <c r="F1343" t="s">
        <v>5764</v>
      </c>
      <c r="G1343" s="1">
        <v>1342</v>
      </c>
    </row>
    <row r="1344" spans="1:7" ht="13.5">
      <c r="A1344" t="str">
        <f>"005820"</f>
        <v>005820</v>
      </c>
      <c r="B1344" s="1" t="s">
        <v>1965</v>
      </c>
      <c r="C1344" t="s">
        <v>57</v>
      </c>
      <c r="D1344" t="s">
        <v>2393</v>
      </c>
      <c r="E1344" t="s">
        <v>13</v>
      </c>
      <c r="F1344" t="s">
        <v>5765</v>
      </c>
      <c r="G1344" s="1">
        <v>1343</v>
      </c>
    </row>
    <row r="1345" spans="1:7" ht="13.5">
      <c r="A1345" t="str">
        <f>"002733"</f>
        <v>002733</v>
      </c>
      <c r="B1345" s="1" t="s">
        <v>162</v>
      </c>
      <c r="C1345" t="s">
        <v>163</v>
      </c>
      <c r="D1345" t="s">
        <v>2394</v>
      </c>
      <c r="E1345" t="s">
        <v>9</v>
      </c>
      <c r="F1345" t="s">
        <v>5766</v>
      </c>
      <c r="G1345" s="1">
        <v>1344</v>
      </c>
    </row>
    <row r="1346" spans="1:7" ht="13.5">
      <c r="A1346" t="str">
        <f>"001029"</f>
        <v>001029</v>
      </c>
      <c r="B1346" s="1" t="s">
        <v>1405</v>
      </c>
      <c r="C1346" t="s">
        <v>1406</v>
      </c>
      <c r="D1346" t="s">
        <v>2395</v>
      </c>
      <c r="E1346" t="s">
        <v>13</v>
      </c>
      <c r="F1346" t="s">
        <v>5767</v>
      </c>
      <c r="G1346" s="1">
        <v>1345</v>
      </c>
    </row>
    <row r="1347" spans="1:7" ht="13.5">
      <c r="A1347" t="str">
        <f>"003450"</f>
        <v>003450</v>
      </c>
      <c r="B1347" s="1" t="s">
        <v>2396</v>
      </c>
      <c r="C1347" t="s">
        <v>201</v>
      </c>
      <c r="D1347" t="s">
        <v>2397</v>
      </c>
      <c r="E1347" t="s">
        <v>197</v>
      </c>
      <c r="F1347" t="s">
        <v>5768</v>
      </c>
      <c r="G1347" s="1">
        <v>1346</v>
      </c>
    </row>
    <row r="1348" spans="1:7" ht="13.5">
      <c r="A1348" t="str">
        <f>"003646"</f>
        <v>003646</v>
      </c>
      <c r="B1348" s="1" t="s">
        <v>2398</v>
      </c>
      <c r="C1348" t="s">
        <v>1425</v>
      </c>
      <c r="D1348" t="s">
        <v>2399</v>
      </c>
      <c r="E1348" t="s">
        <v>32</v>
      </c>
      <c r="F1348" t="s">
        <v>5769</v>
      </c>
      <c r="G1348" s="1">
        <v>1347</v>
      </c>
    </row>
    <row r="1349" spans="1:7" ht="13.5">
      <c r="A1349" t="str">
        <f>"003228"</f>
        <v>003228</v>
      </c>
      <c r="B1349" s="1" t="s">
        <v>2229</v>
      </c>
      <c r="C1349" t="s">
        <v>230</v>
      </c>
      <c r="D1349" t="s">
        <v>2400</v>
      </c>
      <c r="E1349" t="s">
        <v>9</v>
      </c>
      <c r="F1349" t="s">
        <v>5770</v>
      </c>
      <c r="G1349" s="1">
        <v>1348</v>
      </c>
    </row>
    <row r="1350" spans="1:7" ht="13.5">
      <c r="A1350" t="str">
        <f>"000554"</f>
        <v>000554</v>
      </c>
      <c r="B1350" s="1" t="s">
        <v>1955</v>
      </c>
      <c r="C1350" t="s">
        <v>107</v>
      </c>
      <c r="D1350" t="s">
        <v>2401</v>
      </c>
      <c r="E1350" t="s">
        <v>32</v>
      </c>
      <c r="F1350" t="s">
        <v>5771</v>
      </c>
      <c r="G1350" s="1">
        <v>1349</v>
      </c>
    </row>
    <row r="1351" spans="1:7" ht="13.5">
      <c r="A1351" t="str">
        <f>"005228"</f>
        <v>005228</v>
      </c>
      <c r="B1351" s="1" t="s">
        <v>2402</v>
      </c>
      <c r="C1351" t="s">
        <v>2403</v>
      </c>
      <c r="D1351" t="s">
        <v>2404</v>
      </c>
      <c r="E1351" t="s">
        <v>9</v>
      </c>
      <c r="F1351" t="s">
        <v>5772</v>
      </c>
      <c r="G1351" s="1">
        <v>1350</v>
      </c>
    </row>
    <row r="1352" spans="1:7" ht="13.5">
      <c r="A1352" t="str">
        <f>"008038"</f>
        <v>008038</v>
      </c>
      <c r="B1352" s="1" t="s">
        <v>2405</v>
      </c>
      <c r="C1352" t="s">
        <v>533</v>
      </c>
      <c r="D1352" t="s">
        <v>2406</v>
      </c>
      <c r="E1352" t="s">
        <v>142</v>
      </c>
      <c r="F1352" t="s">
        <v>5773</v>
      </c>
      <c r="G1352" s="1">
        <v>1351</v>
      </c>
    </row>
    <row r="1353" spans="1:7" ht="13.5">
      <c r="A1353" t="str">
        <f>"000179"</f>
        <v>000179</v>
      </c>
      <c r="B1353" s="1" t="s">
        <v>1111</v>
      </c>
      <c r="C1353" t="s">
        <v>101</v>
      </c>
      <c r="D1353" t="s">
        <v>2407</v>
      </c>
      <c r="E1353" t="s">
        <v>241</v>
      </c>
      <c r="F1353" t="s">
        <v>5774</v>
      </c>
      <c r="G1353" s="1">
        <v>1352</v>
      </c>
    </row>
    <row r="1354" spans="1:7" ht="13.5">
      <c r="A1354" t="str">
        <f>"007597"</f>
        <v>007597</v>
      </c>
      <c r="B1354" s="1" t="s">
        <v>2408</v>
      </c>
      <c r="C1354" t="s">
        <v>284</v>
      </c>
      <c r="D1354" t="s">
        <v>2409</v>
      </c>
      <c r="E1354" t="s">
        <v>197</v>
      </c>
      <c r="F1354" t="s">
        <v>5775</v>
      </c>
      <c r="G1354" s="1">
        <v>1353</v>
      </c>
    </row>
    <row r="1355" spans="1:7" ht="13.5">
      <c r="A1355" t="str">
        <f>"000026"</f>
        <v>000026</v>
      </c>
      <c r="B1355" s="1" t="s">
        <v>286</v>
      </c>
      <c r="C1355" t="s">
        <v>50</v>
      </c>
      <c r="D1355" t="s">
        <v>2410</v>
      </c>
      <c r="E1355" t="s">
        <v>13</v>
      </c>
      <c r="F1355" t="s">
        <v>5776</v>
      </c>
      <c r="G1355" s="1">
        <v>1354</v>
      </c>
    </row>
    <row r="1356" spans="1:7" ht="13.5">
      <c r="A1356" t="str">
        <f>"003736"</f>
        <v>003736</v>
      </c>
      <c r="B1356" s="1" t="s">
        <v>369</v>
      </c>
      <c r="C1356" t="s">
        <v>266</v>
      </c>
      <c r="D1356" t="s">
        <v>2411</v>
      </c>
      <c r="E1356" t="s">
        <v>9</v>
      </c>
      <c r="F1356" t="s">
        <v>5777</v>
      </c>
      <c r="G1356" s="1">
        <v>1355</v>
      </c>
    </row>
    <row r="1357" spans="1:7" ht="13.5">
      <c r="A1357" t="str">
        <f>"977777"</f>
        <v>977777</v>
      </c>
      <c r="B1357" s="1" t="s">
        <v>761</v>
      </c>
      <c r="C1357" t="s">
        <v>762</v>
      </c>
      <c r="D1357" t="s">
        <v>2412</v>
      </c>
      <c r="E1357" t="s">
        <v>36</v>
      </c>
      <c r="F1357" t="s">
        <v>5778</v>
      </c>
      <c r="G1357" s="1">
        <v>1356</v>
      </c>
    </row>
    <row r="1358" spans="1:7" ht="13.5">
      <c r="A1358" t="str">
        <f>"008265"</f>
        <v>008265</v>
      </c>
      <c r="B1358" s="1" t="s">
        <v>2413</v>
      </c>
      <c r="C1358" t="s">
        <v>412</v>
      </c>
      <c r="D1358" t="s">
        <v>2414</v>
      </c>
      <c r="E1358" t="s">
        <v>9</v>
      </c>
      <c r="F1358" t="s">
        <v>5779</v>
      </c>
      <c r="G1358" s="1">
        <v>1357</v>
      </c>
    </row>
    <row r="1359" spans="1:7" ht="13.5">
      <c r="A1359" t="str">
        <f>"005590"</f>
        <v>005590</v>
      </c>
      <c r="B1359" s="1" t="s">
        <v>2415</v>
      </c>
      <c r="C1359" t="s">
        <v>603</v>
      </c>
      <c r="D1359" t="s">
        <v>2416</v>
      </c>
      <c r="E1359" t="s">
        <v>32</v>
      </c>
      <c r="F1359" t="s">
        <v>5780</v>
      </c>
      <c r="G1359" s="1">
        <v>1358</v>
      </c>
    </row>
    <row r="1360" spans="1:7" ht="13.5">
      <c r="A1360" t="str">
        <f>"006637"</f>
        <v>006637</v>
      </c>
      <c r="B1360" s="1" t="s">
        <v>2417</v>
      </c>
      <c r="C1360" t="s">
        <v>101</v>
      </c>
      <c r="D1360" t="s">
        <v>2418</v>
      </c>
      <c r="E1360" t="s">
        <v>13</v>
      </c>
      <c r="F1360" t="s">
        <v>5781</v>
      </c>
      <c r="G1360" s="1">
        <v>1359</v>
      </c>
    </row>
    <row r="1361" spans="1:7" ht="13.5">
      <c r="A1361" t="str">
        <f>"989898"</f>
        <v>989898</v>
      </c>
      <c r="B1361" s="1" t="s">
        <v>1751</v>
      </c>
      <c r="C1361" t="s">
        <v>1752</v>
      </c>
      <c r="D1361" t="s">
        <v>2419</v>
      </c>
      <c r="E1361" t="s">
        <v>90</v>
      </c>
      <c r="F1361" t="s">
        <v>5782</v>
      </c>
      <c r="G1361" s="1">
        <v>1360</v>
      </c>
    </row>
    <row r="1362" spans="1:7" ht="13.5">
      <c r="A1362" t="str">
        <f>"003116"</f>
        <v>003116</v>
      </c>
      <c r="B1362" s="1" t="s">
        <v>329</v>
      </c>
      <c r="C1362" t="s">
        <v>330</v>
      </c>
      <c r="D1362" t="s">
        <v>2420</v>
      </c>
      <c r="E1362" t="s">
        <v>32</v>
      </c>
      <c r="F1362" t="s">
        <v>5783</v>
      </c>
      <c r="G1362" s="1">
        <v>1361</v>
      </c>
    </row>
    <row r="1363" spans="1:7" ht="13.5">
      <c r="A1363" t="str">
        <f>"099199"</f>
        <v>099199</v>
      </c>
      <c r="B1363" s="1" t="s">
        <v>575</v>
      </c>
      <c r="C1363" t="s">
        <v>101</v>
      </c>
      <c r="D1363" t="s">
        <v>2421</v>
      </c>
      <c r="E1363" t="s">
        <v>9</v>
      </c>
      <c r="F1363" t="s">
        <v>5784</v>
      </c>
      <c r="G1363" s="1">
        <v>1362</v>
      </c>
    </row>
    <row r="1364" spans="1:7" ht="13.5">
      <c r="A1364" t="str">
        <f>"001896"</f>
        <v>001896</v>
      </c>
      <c r="B1364" s="1" t="s">
        <v>484</v>
      </c>
      <c r="C1364" t="s">
        <v>7</v>
      </c>
      <c r="D1364" t="s">
        <v>2422</v>
      </c>
      <c r="E1364" t="s">
        <v>32</v>
      </c>
      <c r="F1364" t="s">
        <v>5785</v>
      </c>
      <c r="G1364" s="1">
        <v>1363</v>
      </c>
    </row>
    <row r="1365" spans="1:7" ht="13.5">
      <c r="A1365" t="str">
        <f>"000128"</f>
        <v>000128</v>
      </c>
      <c r="B1365" s="1" t="s">
        <v>2423</v>
      </c>
      <c r="C1365" t="s">
        <v>504</v>
      </c>
      <c r="D1365" t="s">
        <v>2424</v>
      </c>
      <c r="E1365" t="s">
        <v>9</v>
      </c>
      <c r="F1365" t="s">
        <v>5786</v>
      </c>
      <c r="G1365" s="1">
        <v>1364</v>
      </c>
    </row>
    <row r="1366" spans="1:7" ht="13.5">
      <c r="A1366" t="str">
        <f>"000162"</f>
        <v>000162</v>
      </c>
      <c r="B1366" s="1" t="s">
        <v>2425</v>
      </c>
      <c r="C1366" t="s">
        <v>419</v>
      </c>
      <c r="D1366" t="s">
        <v>2426</v>
      </c>
      <c r="E1366" t="s">
        <v>9</v>
      </c>
      <c r="F1366" t="s">
        <v>5787</v>
      </c>
      <c r="G1366" s="1">
        <v>1365</v>
      </c>
    </row>
    <row r="1367" spans="1:7" ht="13.5">
      <c r="A1367" t="str">
        <f>"782626"</f>
        <v>782626</v>
      </c>
      <c r="B1367" s="1" t="s">
        <v>2288</v>
      </c>
      <c r="C1367" t="s">
        <v>41</v>
      </c>
      <c r="D1367" t="s">
        <v>2427</v>
      </c>
      <c r="E1367" t="s">
        <v>9</v>
      </c>
      <c r="F1367" t="s">
        <v>5788</v>
      </c>
      <c r="G1367" s="1">
        <v>1366</v>
      </c>
    </row>
    <row r="1368" spans="1:7" ht="13.5">
      <c r="A1368" t="str">
        <f>"007882"</f>
        <v>007882</v>
      </c>
      <c r="B1368" s="1" t="s">
        <v>1438</v>
      </c>
      <c r="C1368" t="s">
        <v>129</v>
      </c>
      <c r="D1368" t="s">
        <v>2428</v>
      </c>
      <c r="E1368" t="s">
        <v>32</v>
      </c>
      <c r="F1368" t="s">
        <v>5789</v>
      </c>
      <c r="G1368" s="1">
        <v>1367</v>
      </c>
    </row>
    <row r="1369" spans="1:7" ht="13.5">
      <c r="A1369" t="str">
        <f>"000168"</f>
        <v>000168</v>
      </c>
      <c r="B1369" s="1" t="s">
        <v>2429</v>
      </c>
      <c r="C1369" t="s">
        <v>27</v>
      </c>
      <c r="D1369" t="s">
        <v>2430</v>
      </c>
      <c r="E1369" t="s">
        <v>32</v>
      </c>
      <c r="F1369" t="s">
        <v>5790</v>
      </c>
      <c r="G1369" s="1">
        <v>1368</v>
      </c>
    </row>
    <row r="1370" spans="1:7" ht="13.5">
      <c r="A1370" t="str">
        <f>"006199"</f>
        <v>006199</v>
      </c>
      <c r="B1370" s="1" t="s">
        <v>2431</v>
      </c>
      <c r="C1370" t="s">
        <v>637</v>
      </c>
      <c r="D1370" t="s">
        <v>2432</v>
      </c>
      <c r="E1370" t="s">
        <v>32</v>
      </c>
      <c r="F1370" t="s">
        <v>5791</v>
      </c>
      <c r="G1370" s="1">
        <v>1369</v>
      </c>
    </row>
    <row r="1371" spans="1:7" ht="13.5">
      <c r="A1371" t="str">
        <f>"001368"</f>
        <v>001368</v>
      </c>
      <c r="B1371" s="1" t="s">
        <v>845</v>
      </c>
      <c r="C1371" t="s">
        <v>101</v>
      </c>
      <c r="D1371" t="s">
        <v>2433</v>
      </c>
      <c r="E1371" t="s">
        <v>32</v>
      </c>
      <c r="F1371" t="s">
        <v>5792</v>
      </c>
      <c r="G1371" s="1">
        <v>1370</v>
      </c>
    </row>
    <row r="1372" spans="1:7" ht="13.5">
      <c r="A1372" t="str">
        <f>"008003"</f>
        <v>008003</v>
      </c>
      <c r="B1372" s="1" t="s">
        <v>1109</v>
      </c>
      <c r="C1372" t="s">
        <v>245</v>
      </c>
      <c r="D1372" t="s">
        <v>2434</v>
      </c>
      <c r="E1372" t="s">
        <v>9</v>
      </c>
      <c r="F1372" t="s">
        <v>5793</v>
      </c>
      <c r="G1372" s="1">
        <v>1371</v>
      </c>
    </row>
    <row r="1373" spans="1:7" ht="13.5">
      <c r="A1373" t="str">
        <f>"003980"</f>
        <v>003980</v>
      </c>
      <c r="B1373" s="1" t="s">
        <v>2435</v>
      </c>
      <c r="C1373" t="s">
        <v>326</v>
      </c>
      <c r="D1373" t="s">
        <v>2436</v>
      </c>
      <c r="E1373" t="s">
        <v>9</v>
      </c>
      <c r="F1373" t="s">
        <v>5794</v>
      </c>
      <c r="G1373" s="1">
        <v>1372</v>
      </c>
    </row>
    <row r="1374" spans="1:7" ht="13.5">
      <c r="A1374" t="str">
        <f>"009909"</f>
        <v>009909</v>
      </c>
      <c r="B1374" s="1" t="s">
        <v>818</v>
      </c>
      <c r="C1374" t="s">
        <v>101</v>
      </c>
      <c r="D1374" t="s">
        <v>2437</v>
      </c>
      <c r="E1374" t="s">
        <v>241</v>
      </c>
      <c r="F1374" t="s">
        <v>5795</v>
      </c>
      <c r="G1374" s="1">
        <v>1373</v>
      </c>
    </row>
    <row r="1375" spans="1:7" ht="13.5">
      <c r="A1375" t="str">
        <f>"002881"</f>
        <v>002881</v>
      </c>
      <c r="B1375" s="1" t="s">
        <v>2438</v>
      </c>
      <c r="C1375" t="s">
        <v>188</v>
      </c>
      <c r="D1375" t="s">
        <v>2439</v>
      </c>
      <c r="E1375" t="s">
        <v>36</v>
      </c>
      <c r="F1375" t="s">
        <v>5796</v>
      </c>
      <c r="G1375" s="1">
        <v>1374</v>
      </c>
    </row>
    <row r="1376" spans="1:7" ht="13.5">
      <c r="A1376" t="str">
        <f>"006233"</f>
        <v>006233</v>
      </c>
      <c r="B1376" s="1" t="s">
        <v>377</v>
      </c>
      <c r="C1376" t="s">
        <v>378</v>
      </c>
      <c r="D1376" t="s">
        <v>2440</v>
      </c>
      <c r="E1376" t="s">
        <v>9</v>
      </c>
      <c r="F1376" t="s">
        <v>5797</v>
      </c>
      <c r="G1376" s="1">
        <v>1375</v>
      </c>
    </row>
    <row r="1377" spans="1:7" ht="13.5">
      <c r="A1377" t="str">
        <f>"000193"</f>
        <v>000193</v>
      </c>
      <c r="B1377" s="1" t="s">
        <v>1840</v>
      </c>
      <c r="C1377" t="s">
        <v>657</v>
      </c>
      <c r="D1377" t="s">
        <v>2441</v>
      </c>
      <c r="E1377" t="s">
        <v>2442</v>
      </c>
      <c r="F1377" t="s">
        <v>5798</v>
      </c>
      <c r="G1377" s="1">
        <v>1376</v>
      </c>
    </row>
    <row r="1378" spans="1:7" ht="13.5">
      <c r="A1378" t="str">
        <f>"006222"</f>
        <v>006222</v>
      </c>
      <c r="B1378" s="1" t="s">
        <v>1007</v>
      </c>
      <c r="C1378" t="s">
        <v>166</v>
      </c>
      <c r="D1378" t="s">
        <v>2443</v>
      </c>
      <c r="E1378" t="s">
        <v>241</v>
      </c>
      <c r="F1378" t="s">
        <v>5799</v>
      </c>
      <c r="G1378" s="1">
        <v>1377</v>
      </c>
    </row>
    <row r="1379" spans="1:7" ht="13.5">
      <c r="A1379" t="str">
        <f>"073866"</f>
        <v>073866</v>
      </c>
      <c r="B1379" s="1" t="s">
        <v>347</v>
      </c>
      <c r="C1379" t="s">
        <v>101</v>
      </c>
      <c r="D1379" t="s">
        <v>2444</v>
      </c>
      <c r="E1379" t="s">
        <v>9</v>
      </c>
      <c r="F1379" t="s">
        <v>5800</v>
      </c>
      <c r="G1379" s="1">
        <v>1378</v>
      </c>
    </row>
    <row r="1380" spans="1:7" ht="13.5">
      <c r="A1380" t="str">
        <f>"003203"</f>
        <v>003203</v>
      </c>
      <c r="B1380" s="1" t="s">
        <v>2445</v>
      </c>
      <c r="C1380" t="s">
        <v>30</v>
      </c>
      <c r="D1380" t="s">
        <v>2446</v>
      </c>
      <c r="E1380" t="s">
        <v>197</v>
      </c>
      <c r="F1380" t="s">
        <v>5801</v>
      </c>
      <c r="G1380" s="1">
        <v>1379</v>
      </c>
    </row>
    <row r="1381" spans="1:7" ht="13.5">
      <c r="A1381" t="str">
        <f>"001290"</f>
        <v>001290</v>
      </c>
      <c r="B1381" s="1" t="s">
        <v>316</v>
      </c>
      <c r="C1381" t="s">
        <v>317</v>
      </c>
      <c r="D1381" t="s">
        <v>2447</v>
      </c>
      <c r="E1381" t="s">
        <v>9</v>
      </c>
      <c r="F1381" t="s">
        <v>5802</v>
      </c>
      <c r="G1381" s="1">
        <v>1380</v>
      </c>
    </row>
    <row r="1382" spans="1:7" ht="13.5">
      <c r="A1382" t="str">
        <f>"955858"</f>
        <v>955858</v>
      </c>
      <c r="B1382" s="1" t="s">
        <v>2448</v>
      </c>
      <c r="C1382" t="s">
        <v>72</v>
      </c>
      <c r="D1382" t="s">
        <v>2449</v>
      </c>
      <c r="E1382" t="s">
        <v>32</v>
      </c>
      <c r="F1382" t="s">
        <v>5803</v>
      </c>
      <c r="G1382" s="1">
        <v>1381</v>
      </c>
    </row>
    <row r="1383" spans="1:7" ht="13.5">
      <c r="A1383" t="str">
        <f>"001538"</f>
        <v>001538</v>
      </c>
      <c r="B1383" s="1" t="s">
        <v>1663</v>
      </c>
      <c r="C1383" t="s">
        <v>101</v>
      </c>
      <c r="D1383" t="s">
        <v>2450</v>
      </c>
      <c r="E1383" t="s">
        <v>9</v>
      </c>
      <c r="F1383" t="s">
        <v>5804</v>
      </c>
      <c r="G1383" s="1">
        <v>1382</v>
      </c>
    </row>
    <row r="1384" spans="1:7" ht="13.5">
      <c r="A1384" t="str">
        <f>"009696"</f>
        <v>009696</v>
      </c>
      <c r="B1384" s="1" t="s">
        <v>2451</v>
      </c>
      <c r="C1384" t="s">
        <v>135</v>
      </c>
      <c r="D1384" t="s">
        <v>2452</v>
      </c>
      <c r="E1384" t="s">
        <v>32</v>
      </c>
      <c r="F1384" t="s">
        <v>5805</v>
      </c>
      <c r="G1384" s="1">
        <v>1383</v>
      </c>
    </row>
    <row r="1385" spans="1:7" ht="13.5">
      <c r="A1385" t="str">
        <f>"001316"</f>
        <v>001316</v>
      </c>
      <c r="B1385" s="1" t="s">
        <v>2453</v>
      </c>
      <c r="C1385" t="s">
        <v>547</v>
      </c>
      <c r="D1385" t="s">
        <v>2454</v>
      </c>
      <c r="E1385" t="s">
        <v>32</v>
      </c>
      <c r="F1385" t="s">
        <v>5806</v>
      </c>
      <c r="G1385" s="1">
        <v>1384</v>
      </c>
    </row>
    <row r="1386" spans="1:7" ht="13.5">
      <c r="A1386" t="str">
        <f>"000681"</f>
        <v>000681</v>
      </c>
      <c r="B1386" s="1" t="s">
        <v>46</v>
      </c>
      <c r="C1386" t="s">
        <v>47</v>
      </c>
      <c r="D1386" t="s">
        <v>2455</v>
      </c>
      <c r="E1386" t="s">
        <v>32</v>
      </c>
      <c r="F1386" t="s">
        <v>5807</v>
      </c>
      <c r="G1386" s="1">
        <v>1385</v>
      </c>
    </row>
    <row r="1387" spans="1:7" ht="13.5">
      <c r="A1387" t="str">
        <f>"009511"</f>
        <v>009511</v>
      </c>
      <c r="B1387" s="1" t="s">
        <v>2456</v>
      </c>
      <c r="C1387" t="s">
        <v>50</v>
      </c>
      <c r="D1387" t="s">
        <v>2457</v>
      </c>
      <c r="E1387" t="s">
        <v>90</v>
      </c>
      <c r="F1387" t="s">
        <v>5808</v>
      </c>
      <c r="G1387" s="1">
        <v>1386</v>
      </c>
    </row>
    <row r="1388" spans="1:7" ht="13.5">
      <c r="A1388" t="str">
        <f>"002559"</f>
        <v>002559</v>
      </c>
      <c r="B1388" s="1" t="s">
        <v>2458</v>
      </c>
      <c r="C1388" t="s">
        <v>34</v>
      </c>
      <c r="D1388" t="s">
        <v>2459</v>
      </c>
      <c r="E1388" t="s">
        <v>9</v>
      </c>
      <c r="F1388" t="s">
        <v>5809</v>
      </c>
      <c r="G1388" s="1">
        <v>1387</v>
      </c>
    </row>
    <row r="1389" spans="1:7" ht="13.5">
      <c r="A1389" t="str">
        <f>"010001"</f>
        <v>010001</v>
      </c>
      <c r="B1389" s="1" t="s">
        <v>436</v>
      </c>
      <c r="C1389" t="s">
        <v>11</v>
      </c>
      <c r="D1389" t="s">
        <v>2460</v>
      </c>
      <c r="E1389" t="s">
        <v>9</v>
      </c>
      <c r="F1389" t="s">
        <v>5810</v>
      </c>
      <c r="G1389" s="1">
        <v>1388</v>
      </c>
    </row>
    <row r="1390" spans="1:7" ht="13.5">
      <c r="A1390" t="str">
        <f>"066048"</f>
        <v>066048</v>
      </c>
      <c r="B1390" s="1" t="s">
        <v>2461</v>
      </c>
      <c r="C1390" t="s">
        <v>193</v>
      </c>
      <c r="D1390" t="s">
        <v>2462</v>
      </c>
      <c r="E1390" t="s">
        <v>9</v>
      </c>
      <c r="F1390" t="s">
        <v>5811</v>
      </c>
      <c r="G1390" s="1">
        <v>1389</v>
      </c>
    </row>
    <row r="1391" spans="1:7" ht="13.5">
      <c r="A1391" t="str">
        <f>"003065"</f>
        <v>003065</v>
      </c>
      <c r="B1391" s="1" t="s">
        <v>1121</v>
      </c>
      <c r="C1391" t="s">
        <v>101</v>
      </c>
      <c r="D1391" t="s">
        <v>2463</v>
      </c>
      <c r="E1391" t="s">
        <v>13</v>
      </c>
      <c r="F1391" t="s">
        <v>5812</v>
      </c>
      <c r="G1391" s="1">
        <v>1390</v>
      </c>
    </row>
    <row r="1392" spans="1:7" ht="13.5">
      <c r="A1392" t="str">
        <f>"808888"</f>
        <v>808888</v>
      </c>
      <c r="B1392" s="1" t="s">
        <v>232</v>
      </c>
      <c r="C1392" t="s">
        <v>233</v>
      </c>
      <c r="D1392" t="s">
        <v>2464</v>
      </c>
      <c r="E1392" t="s">
        <v>9</v>
      </c>
      <c r="F1392" t="s">
        <v>5813</v>
      </c>
      <c r="G1392" s="1">
        <v>1391</v>
      </c>
    </row>
    <row r="1393" spans="1:7" ht="13.5">
      <c r="A1393" t="str">
        <f>"000988"</f>
        <v>000988</v>
      </c>
      <c r="B1393" s="1" t="s">
        <v>546</v>
      </c>
      <c r="C1393" t="s">
        <v>547</v>
      </c>
      <c r="D1393" t="s">
        <v>2465</v>
      </c>
      <c r="E1393" t="s">
        <v>197</v>
      </c>
      <c r="F1393" t="s">
        <v>5814</v>
      </c>
      <c r="G1393" s="1">
        <v>1392</v>
      </c>
    </row>
    <row r="1394" spans="1:7" ht="13.5">
      <c r="A1394" t="str">
        <f>"333999"</f>
        <v>333999</v>
      </c>
      <c r="B1394" s="1" t="s">
        <v>989</v>
      </c>
      <c r="C1394" t="s">
        <v>193</v>
      </c>
      <c r="D1394" t="s">
        <v>2466</v>
      </c>
      <c r="E1394" t="s">
        <v>9</v>
      </c>
      <c r="F1394" t="s">
        <v>5815</v>
      </c>
      <c r="G1394" s="1">
        <v>1393</v>
      </c>
    </row>
    <row r="1395" spans="1:7" ht="13.5">
      <c r="A1395" t="str">
        <f>"008958"</f>
        <v>008958</v>
      </c>
      <c r="B1395" s="1" t="s">
        <v>2290</v>
      </c>
      <c r="C1395" t="s">
        <v>419</v>
      </c>
      <c r="D1395" t="s">
        <v>2467</v>
      </c>
      <c r="E1395" t="s">
        <v>9</v>
      </c>
      <c r="F1395" t="s">
        <v>5816</v>
      </c>
      <c r="G1395" s="1">
        <v>1394</v>
      </c>
    </row>
    <row r="1396" spans="1:7" ht="13.5">
      <c r="A1396" t="str">
        <f>"005989"</f>
        <v>005989</v>
      </c>
      <c r="B1396" s="1" t="s">
        <v>139</v>
      </c>
      <c r="C1396" t="s">
        <v>140</v>
      </c>
      <c r="D1396" t="s">
        <v>2468</v>
      </c>
      <c r="E1396" t="s">
        <v>9</v>
      </c>
      <c r="F1396" t="s">
        <v>5817</v>
      </c>
      <c r="G1396" s="1">
        <v>1395</v>
      </c>
    </row>
    <row r="1397" spans="1:7" ht="13.5">
      <c r="A1397" t="str">
        <f>"007426"</f>
        <v>007426</v>
      </c>
      <c r="B1397" s="1" t="s">
        <v>2469</v>
      </c>
      <c r="C1397" t="s">
        <v>101</v>
      </c>
      <c r="D1397" t="s">
        <v>2470</v>
      </c>
      <c r="E1397" t="s">
        <v>9</v>
      </c>
      <c r="F1397" t="s">
        <v>5818</v>
      </c>
      <c r="G1397" s="1">
        <v>1396</v>
      </c>
    </row>
    <row r="1398" spans="1:7" ht="13.5">
      <c r="A1398" t="str">
        <f>"006586"</f>
        <v>006586</v>
      </c>
      <c r="B1398" s="1" t="s">
        <v>1775</v>
      </c>
      <c r="C1398" t="s">
        <v>1776</v>
      </c>
      <c r="D1398" t="s">
        <v>2471</v>
      </c>
      <c r="E1398" t="s">
        <v>13</v>
      </c>
      <c r="F1398" t="s">
        <v>5819</v>
      </c>
      <c r="G1398" s="1">
        <v>1397</v>
      </c>
    </row>
    <row r="1399" spans="1:7" ht="13.5">
      <c r="A1399" t="str">
        <f>"005377"</f>
        <v>005377</v>
      </c>
      <c r="B1399" s="1" t="s">
        <v>2472</v>
      </c>
      <c r="C1399" t="s">
        <v>1752</v>
      </c>
      <c r="D1399" t="s">
        <v>2473</v>
      </c>
      <c r="E1399" t="s">
        <v>9</v>
      </c>
      <c r="F1399" t="s">
        <v>5820</v>
      </c>
      <c r="G1399" s="1">
        <v>1398</v>
      </c>
    </row>
    <row r="1400" spans="1:7" ht="13.5">
      <c r="A1400" t="str">
        <f>"001086"</f>
        <v>001086</v>
      </c>
      <c r="B1400" s="1" t="s">
        <v>1871</v>
      </c>
      <c r="C1400" t="s">
        <v>129</v>
      </c>
      <c r="D1400" t="s">
        <v>2474</v>
      </c>
      <c r="E1400" t="s">
        <v>9</v>
      </c>
      <c r="F1400" t="s">
        <v>5821</v>
      </c>
      <c r="G1400" s="1">
        <v>1399</v>
      </c>
    </row>
    <row r="1401" spans="1:7" ht="13.5">
      <c r="A1401" t="str">
        <f>"002916"</f>
        <v>002916</v>
      </c>
      <c r="B1401" s="1" t="s">
        <v>2475</v>
      </c>
      <c r="C1401" t="s">
        <v>557</v>
      </c>
      <c r="D1401" t="s">
        <v>2476</v>
      </c>
      <c r="E1401" t="s">
        <v>32</v>
      </c>
      <c r="F1401" t="s">
        <v>5822</v>
      </c>
      <c r="G1401" s="1">
        <v>1400</v>
      </c>
    </row>
    <row r="1402" spans="1:7" ht="13.5">
      <c r="A1402" t="str">
        <f>"081567"</f>
        <v>081567</v>
      </c>
      <c r="B1402" s="1" t="s">
        <v>492</v>
      </c>
      <c r="C1402" t="s">
        <v>493</v>
      </c>
      <c r="D1402" t="s">
        <v>2477</v>
      </c>
      <c r="E1402" t="s">
        <v>9</v>
      </c>
      <c r="F1402" t="s">
        <v>5823</v>
      </c>
      <c r="G1402" s="1">
        <v>1401</v>
      </c>
    </row>
    <row r="1403" spans="1:7" ht="13.5">
      <c r="A1403" t="str">
        <f>"007882"</f>
        <v>007882</v>
      </c>
      <c r="B1403" s="1" t="s">
        <v>1438</v>
      </c>
      <c r="C1403" t="s">
        <v>129</v>
      </c>
      <c r="D1403" t="s">
        <v>2478</v>
      </c>
      <c r="E1403" t="s">
        <v>32</v>
      </c>
      <c r="F1403" t="s">
        <v>5824</v>
      </c>
      <c r="G1403" s="1">
        <v>1402</v>
      </c>
    </row>
    <row r="1404" spans="1:7" ht="13.5">
      <c r="A1404" t="str">
        <f>"009678"</f>
        <v>009678</v>
      </c>
      <c r="B1404" s="1" t="s">
        <v>64</v>
      </c>
      <c r="C1404" t="s">
        <v>65</v>
      </c>
      <c r="D1404" t="s">
        <v>2479</v>
      </c>
      <c r="E1404" t="s">
        <v>9</v>
      </c>
      <c r="F1404" t="s">
        <v>5825</v>
      </c>
      <c r="G1404" s="1">
        <v>1403</v>
      </c>
    </row>
    <row r="1405" spans="1:7" ht="13.5">
      <c r="A1405" t="str">
        <f>"018118"</f>
        <v>018118</v>
      </c>
      <c r="B1405" s="1" t="s">
        <v>2480</v>
      </c>
      <c r="C1405" t="s">
        <v>135</v>
      </c>
      <c r="D1405" t="s">
        <v>2481</v>
      </c>
      <c r="E1405" t="s">
        <v>9</v>
      </c>
      <c r="F1405" t="s">
        <v>5826</v>
      </c>
      <c r="G1405" s="1">
        <v>1404</v>
      </c>
    </row>
    <row r="1406" spans="1:7" ht="13.5">
      <c r="A1406" t="str">
        <f>"089777"</f>
        <v>089777</v>
      </c>
      <c r="B1406" s="1" t="s">
        <v>2058</v>
      </c>
      <c r="C1406" t="s">
        <v>453</v>
      </c>
      <c r="D1406" t="s">
        <v>2482</v>
      </c>
      <c r="E1406" t="s">
        <v>32</v>
      </c>
      <c r="F1406" t="s">
        <v>5827</v>
      </c>
      <c r="G1406" s="1">
        <v>1405</v>
      </c>
    </row>
    <row r="1407" spans="1:7" ht="13.5">
      <c r="A1407" t="str">
        <f>"002379"</f>
        <v>002379</v>
      </c>
      <c r="B1407" s="1" t="s">
        <v>1655</v>
      </c>
      <c r="C1407" t="s">
        <v>317</v>
      </c>
      <c r="D1407" t="s">
        <v>2483</v>
      </c>
      <c r="E1407" t="s">
        <v>52</v>
      </c>
      <c r="F1407" t="s">
        <v>5828</v>
      </c>
      <c r="G1407" s="1">
        <v>1406</v>
      </c>
    </row>
    <row r="1408" spans="1:7" ht="13.5">
      <c r="A1408" t="str">
        <f>"080888"</f>
        <v>080888</v>
      </c>
      <c r="B1408" s="1" t="s">
        <v>2484</v>
      </c>
      <c r="C1408" t="s">
        <v>101</v>
      </c>
      <c r="D1408" t="s">
        <v>2485</v>
      </c>
      <c r="E1408" t="s">
        <v>13</v>
      </c>
      <c r="F1408" t="s">
        <v>5829</v>
      </c>
      <c r="G1408" s="1">
        <v>1407</v>
      </c>
    </row>
    <row r="1409" spans="1:7" ht="13.5">
      <c r="A1409" t="str">
        <f>"006620"</f>
        <v>006620</v>
      </c>
      <c r="B1409" s="1" t="s">
        <v>301</v>
      </c>
      <c r="C1409" t="s">
        <v>302</v>
      </c>
      <c r="D1409" t="s">
        <v>2486</v>
      </c>
      <c r="E1409" t="s">
        <v>9</v>
      </c>
      <c r="F1409" t="s">
        <v>5830</v>
      </c>
      <c r="G1409" s="1">
        <v>1408</v>
      </c>
    </row>
    <row r="1410" spans="1:7" ht="13.5">
      <c r="A1410" t="str">
        <f>"001923"</f>
        <v>001923</v>
      </c>
      <c r="B1410" s="1" t="s">
        <v>1730</v>
      </c>
      <c r="C1410" t="s">
        <v>27</v>
      </c>
      <c r="D1410" t="s">
        <v>2487</v>
      </c>
      <c r="E1410" t="s">
        <v>9</v>
      </c>
      <c r="F1410" t="s">
        <v>5831</v>
      </c>
      <c r="G1410" s="1">
        <v>1409</v>
      </c>
    </row>
    <row r="1411" spans="1:7" ht="13.5">
      <c r="A1411" t="str">
        <f>"006309"</f>
        <v>006309</v>
      </c>
      <c r="B1411" s="1" t="s">
        <v>2488</v>
      </c>
      <c r="C1411" t="s">
        <v>72</v>
      </c>
      <c r="D1411" t="s">
        <v>2489</v>
      </c>
      <c r="E1411" t="s">
        <v>9</v>
      </c>
      <c r="F1411" t="s">
        <v>5832</v>
      </c>
      <c r="G1411" s="1">
        <v>1410</v>
      </c>
    </row>
    <row r="1412" spans="1:7" ht="13.5">
      <c r="A1412" t="str">
        <f>"007088"</f>
        <v>007088</v>
      </c>
      <c r="B1412" s="1" t="s">
        <v>1374</v>
      </c>
      <c r="C1412" t="s">
        <v>651</v>
      </c>
      <c r="D1412" t="s">
        <v>2490</v>
      </c>
      <c r="E1412" t="s">
        <v>13</v>
      </c>
      <c r="F1412" t="s">
        <v>5833</v>
      </c>
      <c r="G1412" s="1">
        <v>1411</v>
      </c>
    </row>
    <row r="1413" spans="1:7" ht="13.5">
      <c r="A1413" t="str">
        <f>"006806"</f>
        <v>006806</v>
      </c>
      <c r="B1413" s="1" t="s">
        <v>2491</v>
      </c>
      <c r="C1413" t="s">
        <v>2492</v>
      </c>
      <c r="D1413" t="s">
        <v>2493</v>
      </c>
      <c r="E1413" t="s">
        <v>32</v>
      </c>
      <c r="F1413" t="s">
        <v>5834</v>
      </c>
      <c r="G1413" s="1">
        <v>1412</v>
      </c>
    </row>
    <row r="1414" spans="1:7" ht="13.5">
      <c r="A1414" t="str">
        <f>"005110"</f>
        <v>005110</v>
      </c>
      <c r="B1414" s="1" t="s">
        <v>2494</v>
      </c>
      <c r="C1414" t="s">
        <v>11</v>
      </c>
      <c r="D1414" t="s">
        <v>2495</v>
      </c>
      <c r="E1414" t="s">
        <v>197</v>
      </c>
      <c r="F1414" t="s">
        <v>5835</v>
      </c>
      <c r="G1414" s="1">
        <v>1413</v>
      </c>
    </row>
    <row r="1415" spans="1:7" ht="13.5">
      <c r="A1415" t="str">
        <f>"000816"</f>
        <v>000816</v>
      </c>
      <c r="B1415" s="1" t="s">
        <v>2496</v>
      </c>
      <c r="C1415" t="s">
        <v>280</v>
      </c>
      <c r="D1415" t="s">
        <v>2497</v>
      </c>
      <c r="E1415" t="s">
        <v>9</v>
      </c>
      <c r="F1415" t="s">
        <v>5836</v>
      </c>
      <c r="G1415" s="1">
        <v>1414</v>
      </c>
    </row>
    <row r="1416" spans="1:7" ht="13.5">
      <c r="A1416" t="str">
        <f>"008688"</f>
        <v>008688</v>
      </c>
      <c r="B1416" s="1" t="s">
        <v>2498</v>
      </c>
      <c r="C1416" t="s">
        <v>2499</v>
      </c>
      <c r="D1416" t="s">
        <v>2500</v>
      </c>
      <c r="E1416" t="s">
        <v>9</v>
      </c>
      <c r="F1416" t="s">
        <v>5837</v>
      </c>
      <c r="G1416" s="1">
        <v>1415</v>
      </c>
    </row>
    <row r="1417" spans="1:7" ht="13.5">
      <c r="A1417" t="str">
        <f>"000237"</f>
        <v>000237</v>
      </c>
      <c r="B1417" s="1" t="s">
        <v>352</v>
      </c>
      <c r="C1417" t="s">
        <v>21</v>
      </c>
      <c r="D1417" t="s">
        <v>2501</v>
      </c>
      <c r="E1417" t="s">
        <v>9</v>
      </c>
      <c r="F1417" t="s">
        <v>5838</v>
      </c>
      <c r="G1417" s="1">
        <v>1416</v>
      </c>
    </row>
    <row r="1418" spans="1:7" ht="13.5">
      <c r="A1418" t="str">
        <f>"002858"</f>
        <v>002858</v>
      </c>
      <c r="B1418" s="1" t="s">
        <v>517</v>
      </c>
      <c r="C1418" t="s">
        <v>504</v>
      </c>
      <c r="D1418" t="s">
        <v>2502</v>
      </c>
      <c r="E1418" t="s">
        <v>9</v>
      </c>
      <c r="F1418" t="s">
        <v>5839</v>
      </c>
      <c r="G1418" s="1">
        <v>1417</v>
      </c>
    </row>
    <row r="1419" spans="1:7" ht="13.5">
      <c r="A1419" t="str">
        <f>"000333"</f>
        <v>000333</v>
      </c>
      <c r="B1419" s="1" t="s">
        <v>2503</v>
      </c>
      <c r="C1419" t="s">
        <v>101</v>
      </c>
      <c r="D1419" t="s">
        <v>2504</v>
      </c>
      <c r="E1419" t="s">
        <v>9</v>
      </c>
      <c r="F1419" t="s">
        <v>5840</v>
      </c>
      <c r="G1419" s="1">
        <v>1418</v>
      </c>
    </row>
    <row r="1420" spans="1:7" ht="13.5">
      <c r="A1420" t="str">
        <f>"001600"</f>
        <v>001600</v>
      </c>
      <c r="B1420" s="1" t="s">
        <v>2505</v>
      </c>
      <c r="C1420" t="s">
        <v>533</v>
      </c>
      <c r="D1420" t="s">
        <v>2506</v>
      </c>
      <c r="E1420" t="s">
        <v>9</v>
      </c>
      <c r="F1420" t="s">
        <v>5841</v>
      </c>
      <c r="G1420" s="1">
        <v>1419</v>
      </c>
    </row>
    <row r="1421" spans="1:7" ht="13.5">
      <c r="A1421" t="str">
        <f>"000020"</f>
        <v>000020</v>
      </c>
      <c r="B1421" s="1" t="s">
        <v>2507</v>
      </c>
      <c r="C1421" t="s">
        <v>27</v>
      </c>
      <c r="D1421" t="s">
        <v>2508</v>
      </c>
      <c r="E1421" t="s">
        <v>9</v>
      </c>
      <c r="F1421" t="s">
        <v>5842</v>
      </c>
      <c r="G1421" s="1">
        <v>1420</v>
      </c>
    </row>
    <row r="1422" spans="1:7" ht="13.5">
      <c r="A1422" t="str">
        <f>"096113"</f>
        <v>096113</v>
      </c>
      <c r="B1422" s="1" t="s">
        <v>2509</v>
      </c>
      <c r="C1422" t="s">
        <v>188</v>
      </c>
      <c r="D1422" t="s">
        <v>2510</v>
      </c>
      <c r="E1422" t="s">
        <v>9</v>
      </c>
      <c r="F1422" t="s">
        <v>5843</v>
      </c>
      <c r="G1422" s="1">
        <v>1421</v>
      </c>
    </row>
    <row r="1423" spans="1:7" ht="13.5">
      <c r="A1423" t="str">
        <f>"000232"</f>
        <v>000232</v>
      </c>
      <c r="B1423" s="1" t="s">
        <v>911</v>
      </c>
      <c r="C1423" t="s">
        <v>912</v>
      </c>
      <c r="D1423" t="s">
        <v>2511</v>
      </c>
      <c r="E1423" t="s">
        <v>9</v>
      </c>
      <c r="F1423" t="s">
        <v>5844</v>
      </c>
      <c r="G1423" s="1">
        <v>1422</v>
      </c>
    </row>
    <row r="1424" spans="1:7" ht="13.5">
      <c r="A1424" t="str">
        <f>"009921"</f>
        <v>009921</v>
      </c>
      <c r="B1424" s="1" t="s">
        <v>339</v>
      </c>
      <c r="C1424" t="s">
        <v>72</v>
      </c>
      <c r="D1424" t="s">
        <v>2512</v>
      </c>
      <c r="E1424" t="s">
        <v>9</v>
      </c>
      <c r="F1424" t="s">
        <v>5845</v>
      </c>
      <c r="G1424" s="1">
        <v>1423</v>
      </c>
    </row>
    <row r="1425" spans="1:7" ht="13.5">
      <c r="A1425" t="str">
        <f>"875999"</f>
        <v>875999</v>
      </c>
      <c r="B1425" s="1" t="s">
        <v>2513</v>
      </c>
      <c r="C1425" t="s">
        <v>1039</v>
      </c>
      <c r="D1425" t="s">
        <v>2514</v>
      </c>
      <c r="E1425" t="s">
        <v>13</v>
      </c>
      <c r="F1425" t="s">
        <v>5846</v>
      </c>
      <c r="G1425" s="1">
        <v>1424</v>
      </c>
    </row>
    <row r="1426" spans="1:7" ht="13.5">
      <c r="A1426" t="str">
        <f>"000719"</f>
        <v>000719</v>
      </c>
      <c r="B1426" s="1" t="s">
        <v>581</v>
      </c>
      <c r="C1426" t="s">
        <v>24</v>
      </c>
      <c r="D1426" t="s">
        <v>2515</v>
      </c>
      <c r="E1426" t="s">
        <v>36</v>
      </c>
      <c r="F1426" t="s">
        <v>5847</v>
      </c>
      <c r="G1426" s="1">
        <v>1425</v>
      </c>
    </row>
    <row r="1427" spans="1:7" ht="13.5">
      <c r="A1427" t="str">
        <f>"000719"</f>
        <v>000719</v>
      </c>
      <c r="B1427" s="1" t="s">
        <v>581</v>
      </c>
      <c r="C1427" t="s">
        <v>24</v>
      </c>
      <c r="D1427" t="s">
        <v>2516</v>
      </c>
      <c r="E1427" t="s">
        <v>9</v>
      </c>
      <c r="F1427" t="s">
        <v>5848</v>
      </c>
      <c r="G1427" s="1">
        <v>1426</v>
      </c>
    </row>
    <row r="1428" spans="1:7" ht="13.5">
      <c r="A1428" t="str">
        <f>"001083"</f>
        <v>001083</v>
      </c>
      <c r="B1428" s="1" t="s">
        <v>1280</v>
      </c>
      <c r="C1428" t="s">
        <v>72</v>
      </c>
      <c r="D1428" t="s">
        <v>2517</v>
      </c>
      <c r="E1428" t="s">
        <v>9</v>
      </c>
      <c r="F1428" t="s">
        <v>5849</v>
      </c>
      <c r="G1428" s="1">
        <v>1427</v>
      </c>
    </row>
    <row r="1429" spans="1:7" ht="13.5">
      <c r="A1429" t="str">
        <f>"006688"</f>
        <v>006688</v>
      </c>
      <c r="B1429" s="1" t="s">
        <v>720</v>
      </c>
      <c r="C1429" t="s">
        <v>126</v>
      </c>
      <c r="D1429" t="s">
        <v>2518</v>
      </c>
      <c r="E1429" t="s">
        <v>9</v>
      </c>
      <c r="F1429" t="s">
        <v>5850</v>
      </c>
      <c r="G1429" s="1">
        <v>1428</v>
      </c>
    </row>
    <row r="1430" spans="1:7" ht="13.5">
      <c r="A1430" t="str">
        <f>"001260"</f>
        <v>001260</v>
      </c>
      <c r="B1430" s="1" t="s">
        <v>2519</v>
      </c>
      <c r="C1430" t="s">
        <v>193</v>
      </c>
      <c r="D1430" t="s">
        <v>2520</v>
      </c>
      <c r="E1430" t="s">
        <v>32</v>
      </c>
      <c r="F1430" t="s">
        <v>5851</v>
      </c>
      <c r="G1430" s="1">
        <v>1429</v>
      </c>
    </row>
    <row r="1431" spans="1:7" ht="13.5">
      <c r="A1431" t="str">
        <f>"605666"</f>
        <v>605666</v>
      </c>
      <c r="B1431" s="1" t="s">
        <v>1836</v>
      </c>
      <c r="C1431" t="s">
        <v>507</v>
      </c>
      <c r="D1431" t="s">
        <v>2521</v>
      </c>
      <c r="E1431" t="s">
        <v>32</v>
      </c>
      <c r="F1431" t="s">
        <v>5852</v>
      </c>
      <c r="G1431" s="1">
        <v>1430</v>
      </c>
    </row>
    <row r="1432" spans="1:7" ht="13.5">
      <c r="A1432" t="str">
        <f>"000722"</f>
        <v>000722</v>
      </c>
      <c r="B1432" s="1" t="s">
        <v>389</v>
      </c>
      <c r="C1432" t="s">
        <v>101</v>
      </c>
      <c r="D1432" t="s">
        <v>2522</v>
      </c>
      <c r="E1432" t="s">
        <v>32</v>
      </c>
      <c r="F1432" t="s">
        <v>5853</v>
      </c>
      <c r="G1432" s="1">
        <v>1431</v>
      </c>
    </row>
    <row r="1433" spans="1:7" ht="13.5">
      <c r="A1433" t="str">
        <f>"003116"</f>
        <v>003116</v>
      </c>
      <c r="B1433" s="1" t="s">
        <v>329</v>
      </c>
      <c r="C1433" t="s">
        <v>330</v>
      </c>
      <c r="D1433" t="s">
        <v>2523</v>
      </c>
      <c r="E1433" t="s">
        <v>9</v>
      </c>
      <c r="F1433" t="s">
        <v>5854</v>
      </c>
      <c r="G1433" s="1">
        <v>1432</v>
      </c>
    </row>
    <row r="1434" spans="1:7" ht="13.5">
      <c r="A1434" t="str">
        <f>"000955"</f>
        <v>000955</v>
      </c>
      <c r="B1434" s="1" t="s">
        <v>579</v>
      </c>
      <c r="C1434" t="s">
        <v>77</v>
      </c>
      <c r="D1434" t="s">
        <v>2524</v>
      </c>
      <c r="E1434" t="s">
        <v>32</v>
      </c>
      <c r="F1434" t="s">
        <v>5855</v>
      </c>
      <c r="G1434" s="1">
        <v>1433</v>
      </c>
    </row>
    <row r="1435" spans="1:7" ht="13.5">
      <c r="A1435" t="str">
        <f>"001957"</f>
        <v>001957</v>
      </c>
      <c r="B1435" s="1" t="s">
        <v>472</v>
      </c>
      <c r="C1435" t="s">
        <v>266</v>
      </c>
      <c r="D1435" t="s">
        <v>2525</v>
      </c>
      <c r="E1435" t="s">
        <v>9</v>
      </c>
      <c r="F1435" t="s">
        <v>5856</v>
      </c>
      <c r="G1435" s="1">
        <v>1434</v>
      </c>
    </row>
    <row r="1436" spans="1:7" ht="13.5">
      <c r="A1436" t="str">
        <f>"001729"</f>
        <v>001729</v>
      </c>
      <c r="B1436" s="1" t="s">
        <v>646</v>
      </c>
      <c r="C1436" t="s">
        <v>637</v>
      </c>
      <c r="D1436" t="s">
        <v>2526</v>
      </c>
      <c r="E1436" t="s">
        <v>9</v>
      </c>
      <c r="F1436" t="s">
        <v>5857</v>
      </c>
      <c r="G1436" s="1">
        <v>1435</v>
      </c>
    </row>
    <row r="1437" spans="1:7" ht="13.5">
      <c r="A1437" t="str">
        <f>"022815"</f>
        <v>022815</v>
      </c>
      <c r="B1437" s="1" t="s">
        <v>1245</v>
      </c>
      <c r="C1437" t="s">
        <v>1246</v>
      </c>
      <c r="D1437" t="s">
        <v>2527</v>
      </c>
      <c r="E1437" t="s">
        <v>52</v>
      </c>
      <c r="F1437" t="s">
        <v>5858</v>
      </c>
      <c r="G1437" s="1">
        <v>1436</v>
      </c>
    </row>
    <row r="1438" spans="1:7" ht="13.5">
      <c r="A1438" t="str">
        <f>"009779"</f>
        <v>009779</v>
      </c>
      <c r="B1438" s="1" t="s">
        <v>56</v>
      </c>
      <c r="C1438" t="s">
        <v>57</v>
      </c>
      <c r="D1438" t="s">
        <v>2528</v>
      </c>
      <c r="E1438" t="s">
        <v>197</v>
      </c>
      <c r="F1438" t="s">
        <v>5859</v>
      </c>
      <c r="G1438" s="1">
        <v>1437</v>
      </c>
    </row>
    <row r="1439" spans="1:7" ht="13.5">
      <c r="A1439" t="str">
        <f>"008649"</f>
        <v>008649</v>
      </c>
      <c r="B1439" s="1" t="s">
        <v>1594</v>
      </c>
      <c r="C1439" t="s">
        <v>126</v>
      </c>
      <c r="D1439" t="s">
        <v>2529</v>
      </c>
      <c r="E1439" t="s">
        <v>197</v>
      </c>
      <c r="F1439" t="s">
        <v>5860</v>
      </c>
      <c r="G1439" s="1">
        <v>1438</v>
      </c>
    </row>
    <row r="1440" spans="1:7" ht="13.5">
      <c r="A1440" t="str">
        <f>"006720"</f>
        <v>006720</v>
      </c>
      <c r="B1440" s="1" t="s">
        <v>2530</v>
      </c>
      <c r="C1440" t="s">
        <v>154</v>
      </c>
      <c r="D1440" t="s">
        <v>2531</v>
      </c>
      <c r="E1440" t="s">
        <v>13</v>
      </c>
      <c r="F1440" t="s">
        <v>5861</v>
      </c>
      <c r="G1440" s="1">
        <v>1439</v>
      </c>
    </row>
    <row r="1441" spans="1:7" ht="13.5">
      <c r="A1441" t="str">
        <f>"002733"</f>
        <v>002733</v>
      </c>
      <c r="B1441" s="1" t="s">
        <v>162</v>
      </c>
      <c r="C1441" t="s">
        <v>163</v>
      </c>
      <c r="D1441" t="s">
        <v>2532</v>
      </c>
      <c r="E1441" t="s">
        <v>9</v>
      </c>
      <c r="F1441" t="s">
        <v>5862</v>
      </c>
      <c r="G1441" s="1">
        <v>1440</v>
      </c>
    </row>
    <row r="1442" spans="1:7" ht="13.5">
      <c r="A1442" t="str">
        <f>"003092"</f>
        <v>003092</v>
      </c>
      <c r="B1442" s="1" t="s">
        <v>2533</v>
      </c>
      <c r="C1442" t="s">
        <v>101</v>
      </c>
      <c r="D1442" t="s">
        <v>2534</v>
      </c>
      <c r="E1442" t="s">
        <v>9</v>
      </c>
      <c r="F1442" t="s">
        <v>5863</v>
      </c>
      <c r="G1442" s="1">
        <v>1441</v>
      </c>
    </row>
    <row r="1443" spans="1:7" ht="13.5">
      <c r="A1443" t="str">
        <f>"015669"</f>
        <v>015669</v>
      </c>
      <c r="B1443" s="1" t="s">
        <v>2535</v>
      </c>
      <c r="C1443" t="s">
        <v>459</v>
      </c>
      <c r="D1443" t="s">
        <v>2536</v>
      </c>
      <c r="E1443" t="s">
        <v>9</v>
      </c>
      <c r="F1443" t="s">
        <v>5864</v>
      </c>
      <c r="G1443" s="1">
        <v>1442</v>
      </c>
    </row>
    <row r="1444" spans="1:7" ht="13.5">
      <c r="A1444" t="str">
        <f>"001618"</f>
        <v>001618</v>
      </c>
      <c r="B1444" s="1" t="s">
        <v>2537</v>
      </c>
      <c r="C1444" t="s">
        <v>2538</v>
      </c>
      <c r="D1444" t="s">
        <v>2539</v>
      </c>
      <c r="E1444" t="s">
        <v>13</v>
      </c>
      <c r="F1444" t="s">
        <v>5865</v>
      </c>
      <c r="G1444" s="1">
        <v>1443</v>
      </c>
    </row>
    <row r="1445" spans="1:7" ht="13.5">
      <c r="A1445" t="str">
        <f>"083398"</f>
        <v>083398</v>
      </c>
      <c r="B1445" s="1" t="s">
        <v>1445</v>
      </c>
      <c r="C1445" t="s">
        <v>739</v>
      </c>
      <c r="D1445" t="s">
        <v>2540</v>
      </c>
      <c r="E1445" t="s">
        <v>9</v>
      </c>
      <c r="F1445" t="s">
        <v>5866</v>
      </c>
      <c r="G1445" s="1">
        <v>1444</v>
      </c>
    </row>
    <row r="1446" spans="1:7" ht="13.5">
      <c r="A1446" t="str">
        <f>"000749"</f>
        <v>000749</v>
      </c>
      <c r="B1446" s="1" t="s">
        <v>2541</v>
      </c>
      <c r="C1446" t="s">
        <v>1072</v>
      </c>
      <c r="D1446" t="s">
        <v>2542</v>
      </c>
      <c r="E1446" t="s">
        <v>32</v>
      </c>
      <c r="F1446" t="s">
        <v>5867</v>
      </c>
      <c r="G1446" s="1">
        <v>1445</v>
      </c>
    </row>
    <row r="1447" spans="1:7" ht="13.5">
      <c r="A1447" t="str">
        <f>"107655"</f>
        <v>107655</v>
      </c>
      <c r="B1447" s="1" t="s">
        <v>2543</v>
      </c>
      <c r="C1447" t="s">
        <v>135</v>
      </c>
      <c r="D1447" t="s">
        <v>2544</v>
      </c>
      <c r="E1447" t="s">
        <v>90</v>
      </c>
      <c r="F1447" t="s">
        <v>5868</v>
      </c>
      <c r="G1447" s="1">
        <v>1446</v>
      </c>
    </row>
    <row r="1448" spans="1:7" ht="13.5">
      <c r="A1448" t="str">
        <f>"004971"</f>
        <v>004971</v>
      </c>
      <c r="B1448" s="1" t="s">
        <v>1115</v>
      </c>
      <c r="C1448" t="s">
        <v>1116</v>
      </c>
      <c r="D1448" t="s">
        <v>2545</v>
      </c>
      <c r="E1448" t="s">
        <v>32</v>
      </c>
      <c r="F1448" t="s">
        <v>5869</v>
      </c>
      <c r="G1448" s="1">
        <v>1447</v>
      </c>
    </row>
    <row r="1449" spans="1:7" ht="13.5">
      <c r="A1449" t="str">
        <f>"005995"</f>
        <v>005995</v>
      </c>
      <c r="B1449" s="1" t="s">
        <v>1972</v>
      </c>
      <c r="C1449" t="s">
        <v>634</v>
      </c>
      <c r="D1449" t="s">
        <v>2546</v>
      </c>
      <c r="E1449" t="s">
        <v>90</v>
      </c>
      <c r="F1449" t="s">
        <v>5870</v>
      </c>
      <c r="G1449" s="1">
        <v>1448</v>
      </c>
    </row>
    <row r="1450" spans="1:7" ht="13.5">
      <c r="A1450" t="str">
        <f>"005882"</f>
        <v>005882</v>
      </c>
      <c r="B1450" s="1" t="s">
        <v>1916</v>
      </c>
      <c r="C1450" t="s">
        <v>77</v>
      </c>
      <c r="D1450" t="s">
        <v>2547</v>
      </c>
      <c r="E1450" t="s">
        <v>52</v>
      </c>
      <c r="F1450" t="s">
        <v>5871</v>
      </c>
      <c r="G1450" s="1">
        <v>1449</v>
      </c>
    </row>
    <row r="1451" spans="1:7" ht="13.5">
      <c r="A1451" t="str">
        <f>"005806"</f>
        <v>005806</v>
      </c>
      <c r="B1451" s="1" t="s">
        <v>2548</v>
      </c>
      <c r="C1451" t="s">
        <v>2549</v>
      </c>
      <c r="D1451" t="s">
        <v>2550</v>
      </c>
      <c r="E1451" t="s">
        <v>9</v>
      </c>
      <c r="F1451" t="s">
        <v>5872</v>
      </c>
      <c r="G1451" s="1">
        <v>1450</v>
      </c>
    </row>
    <row r="1452" spans="1:7" ht="13.5">
      <c r="A1452" t="str">
        <f>"008582"</f>
        <v>008582</v>
      </c>
      <c r="B1452" s="1" t="s">
        <v>1148</v>
      </c>
      <c r="C1452" t="s">
        <v>1149</v>
      </c>
      <c r="D1452" t="s">
        <v>2551</v>
      </c>
      <c r="E1452" t="s">
        <v>32</v>
      </c>
      <c r="F1452" t="s">
        <v>5873</v>
      </c>
      <c r="G1452" s="1">
        <v>1451</v>
      </c>
    </row>
    <row r="1453" spans="1:7" ht="13.5">
      <c r="A1453" t="str">
        <f>"001557"</f>
        <v>001557</v>
      </c>
      <c r="B1453" s="1" t="s">
        <v>2552</v>
      </c>
      <c r="C1453" t="s">
        <v>233</v>
      </c>
      <c r="D1453" t="s">
        <v>2553</v>
      </c>
      <c r="E1453" t="s">
        <v>9</v>
      </c>
      <c r="F1453" t="s">
        <v>5874</v>
      </c>
      <c r="G1453" s="1">
        <v>1452</v>
      </c>
    </row>
    <row r="1454" spans="1:7" ht="13.5">
      <c r="A1454" t="str">
        <f>"001920"</f>
        <v>001920</v>
      </c>
      <c r="B1454" s="1" t="s">
        <v>2554</v>
      </c>
      <c r="C1454" t="s">
        <v>1012</v>
      </c>
      <c r="D1454" t="s">
        <v>2555</v>
      </c>
      <c r="E1454" t="s">
        <v>32</v>
      </c>
      <c r="F1454" t="s">
        <v>5875</v>
      </c>
      <c r="G1454" s="1">
        <v>1453</v>
      </c>
    </row>
    <row r="1455" spans="1:7" ht="13.5">
      <c r="A1455" t="str">
        <f>"001830"</f>
        <v>001830</v>
      </c>
      <c r="B1455" s="1" t="s">
        <v>1820</v>
      </c>
      <c r="C1455" t="s">
        <v>41</v>
      </c>
      <c r="D1455" t="s">
        <v>2556</v>
      </c>
      <c r="E1455" t="s">
        <v>32</v>
      </c>
      <c r="F1455" t="s">
        <v>5876</v>
      </c>
      <c r="G1455" s="1">
        <v>1454</v>
      </c>
    </row>
    <row r="1456" spans="1:7" ht="13.5">
      <c r="A1456" t="str">
        <f>"556666"</f>
        <v>556666</v>
      </c>
      <c r="B1456" s="1" t="s">
        <v>2557</v>
      </c>
      <c r="C1456" t="s">
        <v>41</v>
      </c>
      <c r="D1456" t="s">
        <v>2558</v>
      </c>
      <c r="E1456" t="s">
        <v>9</v>
      </c>
      <c r="F1456" t="s">
        <v>5877</v>
      </c>
      <c r="G1456" s="1">
        <v>1455</v>
      </c>
    </row>
    <row r="1457" spans="1:7" ht="13.5">
      <c r="A1457" t="str">
        <f>"006789"</f>
        <v>006789</v>
      </c>
      <c r="B1457" s="1" t="s">
        <v>835</v>
      </c>
      <c r="C1457" t="s">
        <v>57</v>
      </c>
      <c r="D1457" t="s">
        <v>2559</v>
      </c>
      <c r="E1457" t="s">
        <v>32</v>
      </c>
      <c r="F1457" t="s">
        <v>5878</v>
      </c>
      <c r="G1457" s="1">
        <v>1456</v>
      </c>
    </row>
    <row r="1458" spans="1:7" ht="13.5">
      <c r="A1458" t="str">
        <f>"000026"</f>
        <v>000026</v>
      </c>
      <c r="B1458" s="1" t="s">
        <v>286</v>
      </c>
      <c r="C1458" t="s">
        <v>50</v>
      </c>
      <c r="D1458" t="s">
        <v>2560</v>
      </c>
      <c r="E1458" t="s">
        <v>36</v>
      </c>
      <c r="F1458" t="s">
        <v>5879</v>
      </c>
      <c r="G1458" s="1">
        <v>1457</v>
      </c>
    </row>
    <row r="1459" spans="1:7" ht="13.5">
      <c r="A1459" t="str">
        <f>"008003"</f>
        <v>008003</v>
      </c>
      <c r="B1459" s="1" t="s">
        <v>1109</v>
      </c>
      <c r="C1459" t="s">
        <v>245</v>
      </c>
      <c r="D1459" t="s">
        <v>2561</v>
      </c>
      <c r="E1459" t="s">
        <v>197</v>
      </c>
      <c r="F1459" t="s">
        <v>5880</v>
      </c>
      <c r="G1459" s="1">
        <v>1458</v>
      </c>
    </row>
    <row r="1460" spans="1:7" ht="13.5">
      <c r="A1460" t="str">
        <f>"063611"</f>
        <v>063611</v>
      </c>
      <c r="B1460" s="1" t="s">
        <v>1297</v>
      </c>
      <c r="C1460" t="s">
        <v>27</v>
      </c>
      <c r="D1460" t="s">
        <v>2562</v>
      </c>
      <c r="E1460" t="s">
        <v>9</v>
      </c>
      <c r="F1460" t="s">
        <v>5881</v>
      </c>
      <c r="G1460" s="1">
        <v>1459</v>
      </c>
    </row>
    <row r="1461" spans="1:7" ht="13.5">
      <c r="A1461" t="str">
        <f>"139966"</f>
        <v>139966</v>
      </c>
      <c r="B1461" s="1" t="s">
        <v>2563</v>
      </c>
      <c r="C1461" t="s">
        <v>2564</v>
      </c>
      <c r="D1461" t="s">
        <v>2565</v>
      </c>
      <c r="E1461" t="s">
        <v>9</v>
      </c>
      <c r="F1461" t="s">
        <v>5882</v>
      </c>
      <c r="G1461" s="1">
        <v>1460</v>
      </c>
    </row>
    <row r="1462" spans="1:7" ht="13.5">
      <c r="A1462" t="str">
        <f>"008878"</f>
        <v>008878</v>
      </c>
      <c r="B1462" s="1" t="s">
        <v>2566</v>
      </c>
      <c r="C1462" t="s">
        <v>326</v>
      </c>
      <c r="D1462" t="s">
        <v>2567</v>
      </c>
      <c r="E1462" t="s">
        <v>9</v>
      </c>
      <c r="F1462" t="s">
        <v>5883</v>
      </c>
      <c r="G1462" s="1">
        <v>1461</v>
      </c>
    </row>
    <row r="1463" spans="1:7" ht="13.5">
      <c r="A1463" t="str">
        <f>"001209"</f>
        <v>001209</v>
      </c>
      <c r="B1463" s="1" t="s">
        <v>636</v>
      </c>
      <c r="C1463" t="s">
        <v>637</v>
      </c>
      <c r="D1463" t="s">
        <v>2568</v>
      </c>
      <c r="E1463" t="s">
        <v>9</v>
      </c>
      <c r="F1463" t="s">
        <v>5884</v>
      </c>
      <c r="G1463" s="1">
        <v>1462</v>
      </c>
    </row>
    <row r="1464" spans="1:7" ht="13.5">
      <c r="A1464" t="str">
        <f>"444444"</f>
        <v>444444</v>
      </c>
      <c r="B1464" s="1" t="s">
        <v>297</v>
      </c>
      <c r="C1464" t="s">
        <v>18</v>
      </c>
      <c r="D1464" t="s">
        <v>2569</v>
      </c>
      <c r="E1464" t="s">
        <v>32</v>
      </c>
      <c r="F1464" t="s">
        <v>5885</v>
      </c>
      <c r="G1464" s="1">
        <v>1463</v>
      </c>
    </row>
    <row r="1465" spans="1:7" ht="13.5">
      <c r="A1465" t="str">
        <f>"009700"</f>
        <v>009700</v>
      </c>
      <c r="B1465" s="1" t="s">
        <v>421</v>
      </c>
      <c r="C1465" t="s">
        <v>72</v>
      </c>
      <c r="D1465" t="s">
        <v>2570</v>
      </c>
      <c r="E1465" t="s">
        <v>9</v>
      </c>
      <c r="F1465" t="s">
        <v>5886</v>
      </c>
      <c r="G1465" s="1">
        <v>1464</v>
      </c>
    </row>
    <row r="1466" spans="1:7" ht="13.5">
      <c r="A1466" t="str">
        <f>"000805"</f>
        <v>000805</v>
      </c>
      <c r="B1466" s="1" t="s">
        <v>639</v>
      </c>
      <c r="C1466" t="s">
        <v>496</v>
      </c>
      <c r="D1466" t="s">
        <v>2571</v>
      </c>
      <c r="E1466" t="s">
        <v>1542</v>
      </c>
      <c r="F1466" t="s">
        <v>5887</v>
      </c>
      <c r="G1466" s="1">
        <v>1465</v>
      </c>
    </row>
    <row r="1467" spans="1:7" ht="13.5">
      <c r="A1467" t="str">
        <f>"066999"</f>
        <v>066999</v>
      </c>
      <c r="B1467" s="1" t="s">
        <v>2572</v>
      </c>
      <c r="C1467" t="s">
        <v>77</v>
      </c>
      <c r="D1467" t="s">
        <v>2573</v>
      </c>
      <c r="E1467" t="s">
        <v>9</v>
      </c>
      <c r="F1467" t="s">
        <v>5888</v>
      </c>
      <c r="G1467" s="1">
        <v>1466</v>
      </c>
    </row>
    <row r="1468" spans="1:7" ht="13.5">
      <c r="A1468" t="str">
        <f>"000816"</f>
        <v>000816</v>
      </c>
      <c r="B1468" s="1" t="s">
        <v>2496</v>
      </c>
      <c r="C1468" t="s">
        <v>280</v>
      </c>
      <c r="D1468" t="s">
        <v>2574</v>
      </c>
      <c r="E1468" t="s">
        <v>13</v>
      </c>
      <c r="F1468" t="s">
        <v>5889</v>
      </c>
      <c r="G1468" s="1">
        <v>1467</v>
      </c>
    </row>
    <row r="1469" spans="1:7" ht="13.5">
      <c r="A1469" t="str">
        <f>"095888"</f>
        <v>095888</v>
      </c>
      <c r="B1469" s="1" t="s">
        <v>2575</v>
      </c>
      <c r="C1469" t="s">
        <v>34</v>
      </c>
      <c r="D1469" t="s">
        <v>2576</v>
      </c>
      <c r="E1469" t="s">
        <v>9</v>
      </c>
      <c r="F1469" t="s">
        <v>5890</v>
      </c>
      <c r="G1469" s="1">
        <v>1468</v>
      </c>
    </row>
    <row r="1470" spans="1:7" ht="13.5">
      <c r="A1470" t="str">
        <f>"005178"</f>
        <v>005178</v>
      </c>
      <c r="B1470" s="1" t="s">
        <v>544</v>
      </c>
      <c r="C1470" t="s">
        <v>21</v>
      </c>
      <c r="D1470" t="s">
        <v>2577</v>
      </c>
      <c r="E1470" t="s">
        <v>36</v>
      </c>
      <c r="F1470" t="s">
        <v>5891</v>
      </c>
      <c r="G1470" s="1">
        <v>1469</v>
      </c>
    </row>
    <row r="1471" spans="1:7" ht="13.5">
      <c r="A1471" t="str">
        <f>"009678"</f>
        <v>009678</v>
      </c>
      <c r="B1471" s="1" t="s">
        <v>64</v>
      </c>
      <c r="C1471" t="s">
        <v>65</v>
      </c>
      <c r="D1471" t="s">
        <v>2578</v>
      </c>
      <c r="E1471" t="s">
        <v>9</v>
      </c>
      <c r="F1471" t="s">
        <v>5892</v>
      </c>
      <c r="G1471" s="1">
        <v>1470</v>
      </c>
    </row>
    <row r="1472" spans="1:7" ht="13.5">
      <c r="A1472" t="str">
        <f>"009909"</f>
        <v>009909</v>
      </c>
      <c r="B1472" s="1" t="s">
        <v>818</v>
      </c>
      <c r="C1472" t="s">
        <v>101</v>
      </c>
      <c r="D1472" t="s">
        <v>2579</v>
      </c>
      <c r="E1472" t="s">
        <v>90</v>
      </c>
      <c r="F1472" t="s">
        <v>5893</v>
      </c>
      <c r="G1472" s="1">
        <v>1471</v>
      </c>
    </row>
    <row r="1473" spans="1:7" ht="13.5">
      <c r="A1473" t="str">
        <f>"001976"</f>
        <v>001976</v>
      </c>
      <c r="B1473" s="1" t="s">
        <v>656</v>
      </c>
      <c r="C1473" t="s">
        <v>657</v>
      </c>
      <c r="D1473" t="s">
        <v>2580</v>
      </c>
      <c r="E1473" t="s">
        <v>9</v>
      </c>
      <c r="F1473" t="s">
        <v>5894</v>
      </c>
      <c r="G1473" s="1">
        <v>1472</v>
      </c>
    </row>
    <row r="1474" spans="1:7" ht="13.5">
      <c r="A1474" t="str">
        <f>"003979"</f>
        <v>003979</v>
      </c>
      <c r="B1474" s="1" t="s">
        <v>2581</v>
      </c>
      <c r="C1474" t="s">
        <v>21</v>
      </c>
      <c r="D1474" t="s">
        <v>2582</v>
      </c>
      <c r="E1474" t="s">
        <v>9</v>
      </c>
      <c r="F1474" t="s">
        <v>5895</v>
      </c>
      <c r="G1474" s="1">
        <v>1473</v>
      </c>
    </row>
    <row r="1475" spans="1:7" ht="13.5">
      <c r="A1475" t="str">
        <f>"002861"</f>
        <v>002861</v>
      </c>
      <c r="B1475" s="1" t="s">
        <v>2583</v>
      </c>
      <c r="C1475" t="s">
        <v>140</v>
      </c>
      <c r="D1475" t="s">
        <v>2584</v>
      </c>
      <c r="E1475" t="s">
        <v>32</v>
      </c>
      <c r="F1475" t="s">
        <v>5896</v>
      </c>
      <c r="G1475" s="1">
        <v>1474</v>
      </c>
    </row>
    <row r="1476" spans="1:7" ht="13.5">
      <c r="A1476" t="str">
        <f>"005588"</f>
        <v>005588</v>
      </c>
      <c r="B1476" s="1" t="s">
        <v>2585</v>
      </c>
      <c r="C1476" t="s">
        <v>154</v>
      </c>
      <c r="D1476" t="s">
        <v>2586</v>
      </c>
      <c r="E1476" t="s">
        <v>9</v>
      </c>
      <c r="F1476" t="s">
        <v>5897</v>
      </c>
      <c r="G1476" s="1">
        <v>1475</v>
      </c>
    </row>
    <row r="1477" spans="1:7" ht="13.5">
      <c r="A1477" t="str">
        <f>"002258"</f>
        <v>002258</v>
      </c>
      <c r="B1477" s="1" t="s">
        <v>2587</v>
      </c>
      <c r="C1477" t="s">
        <v>34</v>
      </c>
      <c r="D1477" t="s">
        <v>2588</v>
      </c>
      <c r="E1477" t="s">
        <v>32</v>
      </c>
      <c r="F1477" t="s">
        <v>5898</v>
      </c>
      <c r="G1477" s="1">
        <v>1476</v>
      </c>
    </row>
    <row r="1478" spans="1:7" ht="13.5">
      <c r="A1478" t="str">
        <f>"002836"</f>
        <v>002836</v>
      </c>
      <c r="B1478" s="1" t="s">
        <v>823</v>
      </c>
      <c r="C1478" t="s">
        <v>50</v>
      </c>
      <c r="D1478" t="s">
        <v>2589</v>
      </c>
      <c r="E1478" t="s">
        <v>9</v>
      </c>
      <c r="F1478" t="s">
        <v>5899</v>
      </c>
      <c r="G1478" s="1">
        <v>1477</v>
      </c>
    </row>
    <row r="1479" spans="1:7" ht="13.5">
      <c r="A1479" t="str">
        <f>"086968"</f>
        <v>086968</v>
      </c>
      <c r="B1479" s="1" t="s">
        <v>673</v>
      </c>
      <c r="C1479" t="s">
        <v>57</v>
      </c>
      <c r="D1479" t="s">
        <v>2590</v>
      </c>
      <c r="E1479" t="s">
        <v>9</v>
      </c>
      <c r="F1479" t="s">
        <v>5900</v>
      </c>
      <c r="G1479" s="1">
        <v>1478</v>
      </c>
    </row>
    <row r="1480" spans="1:7" ht="13.5">
      <c r="A1480" t="str">
        <f>"002128"</f>
        <v>002128</v>
      </c>
      <c r="B1480" s="1" t="s">
        <v>1005</v>
      </c>
      <c r="C1480" t="s">
        <v>107</v>
      </c>
      <c r="D1480" t="s">
        <v>2591</v>
      </c>
      <c r="E1480" t="s">
        <v>36</v>
      </c>
      <c r="F1480" t="s">
        <v>5901</v>
      </c>
      <c r="G1480" s="1">
        <v>1479</v>
      </c>
    </row>
    <row r="1481" spans="1:7" ht="13.5">
      <c r="A1481" t="str">
        <f>"000502"</f>
        <v>000502</v>
      </c>
      <c r="B1481" s="1" t="s">
        <v>2592</v>
      </c>
      <c r="C1481" t="s">
        <v>657</v>
      </c>
      <c r="D1481" t="s">
        <v>2593</v>
      </c>
      <c r="E1481" t="s">
        <v>278</v>
      </c>
      <c r="F1481" t="s">
        <v>5902</v>
      </c>
      <c r="G1481" s="1">
        <v>1480</v>
      </c>
    </row>
    <row r="1482" spans="1:7" ht="13.5">
      <c r="A1482" t="str">
        <f>"001735"</f>
        <v>001735</v>
      </c>
      <c r="B1482" s="1" t="s">
        <v>2594</v>
      </c>
      <c r="C1482" t="s">
        <v>603</v>
      </c>
      <c r="D1482" t="s">
        <v>2595</v>
      </c>
      <c r="E1482" t="s">
        <v>32</v>
      </c>
      <c r="F1482" t="s">
        <v>5903</v>
      </c>
      <c r="G1482" s="1">
        <v>1481</v>
      </c>
    </row>
    <row r="1483" spans="1:7" ht="13.5">
      <c r="A1483" t="str">
        <f>"009678"</f>
        <v>009678</v>
      </c>
      <c r="B1483" s="1" t="s">
        <v>64</v>
      </c>
      <c r="C1483" t="s">
        <v>65</v>
      </c>
      <c r="D1483" t="s">
        <v>2596</v>
      </c>
      <c r="E1483" t="s">
        <v>32</v>
      </c>
      <c r="F1483" t="s">
        <v>5904</v>
      </c>
      <c r="G1483" s="1">
        <v>1482</v>
      </c>
    </row>
    <row r="1484" spans="1:7" ht="13.5">
      <c r="A1484" t="str">
        <f>"011999"</f>
        <v>011999</v>
      </c>
      <c r="B1484" s="1" t="s">
        <v>215</v>
      </c>
      <c r="C1484" t="s">
        <v>216</v>
      </c>
      <c r="D1484" t="s">
        <v>2597</v>
      </c>
      <c r="E1484" t="s">
        <v>32</v>
      </c>
      <c r="F1484" t="s">
        <v>5905</v>
      </c>
      <c r="G1484" s="1">
        <v>1483</v>
      </c>
    </row>
    <row r="1485" spans="1:7" ht="13.5">
      <c r="A1485" t="str">
        <f>"002299"</f>
        <v>002299</v>
      </c>
      <c r="B1485" s="1" t="s">
        <v>1169</v>
      </c>
      <c r="C1485" t="s">
        <v>462</v>
      </c>
      <c r="D1485" t="s">
        <v>2598</v>
      </c>
      <c r="E1485" t="s">
        <v>425</v>
      </c>
      <c r="F1485" t="s">
        <v>5906</v>
      </c>
      <c r="G1485" s="1">
        <v>1484</v>
      </c>
    </row>
    <row r="1486" spans="1:7" ht="13.5">
      <c r="A1486" t="str">
        <f>"002991"</f>
        <v>002991</v>
      </c>
      <c r="B1486" s="1" t="s">
        <v>1685</v>
      </c>
      <c r="C1486" t="s">
        <v>60</v>
      </c>
      <c r="D1486" t="s">
        <v>2599</v>
      </c>
      <c r="E1486" t="s">
        <v>197</v>
      </c>
      <c r="F1486" t="s">
        <v>5907</v>
      </c>
      <c r="G1486" s="1">
        <v>1485</v>
      </c>
    </row>
    <row r="1487" spans="1:7" ht="13.5">
      <c r="A1487" t="str">
        <f>"000117"</f>
        <v>000117</v>
      </c>
      <c r="B1487" s="1" t="s">
        <v>313</v>
      </c>
      <c r="C1487" t="s">
        <v>314</v>
      </c>
      <c r="D1487" t="s">
        <v>2600</v>
      </c>
      <c r="E1487" t="s">
        <v>32</v>
      </c>
      <c r="F1487" t="s">
        <v>5908</v>
      </c>
      <c r="G1487" s="1">
        <v>1486</v>
      </c>
    </row>
    <row r="1488" spans="1:7" ht="13.5">
      <c r="A1488" t="str">
        <f>"000199"</f>
        <v>000199</v>
      </c>
      <c r="B1488" s="1" t="s">
        <v>1577</v>
      </c>
      <c r="C1488" t="s">
        <v>107</v>
      </c>
      <c r="D1488" t="s">
        <v>2601</v>
      </c>
      <c r="E1488" t="s">
        <v>32</v>
      </c>
      <c r="F1488" t="s">
        <v>5909</v>
      </c>
      <c r="G1488" s="1">
        <v>1487</v>
      </c>
    </row>
    <row r="1489" spans="1:7" ht="13.5">
      <c r="A1489" t="str">
        <f>"001268"</f>
        <v>001268</v>
      </c>
      <c r="B1489" s="1" t="s">
        <v>2602</v>
      </c>
      <c r="C1489" t="s">
        <v>2603</v>
      </c>
      <c r="D1489" t="s">
        <v>2604</v>
      </c>
      <c r="E1489" t="s">
        <v>32</v>
      </c>
      <c r="F1489" t="s">
        <v>5910</v>
      </c>
      <c r="G1489" s="1">
        <v>1488</v>
      </c>
    </row>
    <row r="1490" spans="1:7" ht="13.5">
      <c r="A1490" t="str">
        <f>"003682"</f>
        <v>003682</v>
      </c>
      <c r="B1490" s="1" t="s">
        <v>97</v>
      </c>
      <c r="C1490" t="s">
        <v>98</v>
      </c>
      <c r="D1490" t="s">
        <v>2605</v>
      </c>
      <c r="E1490" t="s">
        <v>9</v>
      </c>
      <c r="F1490" t="s">
        <v>5911</v>
      </c>
      <c r="G1490" s="1">
        <v>1489</v>
      </c>
    </row>
    <row r="1491" spans="1:7" ht="13.5">
      <c r="A1491" t="str">
        <f>"003822"</f>
        <v>003822</v>
      </c>
      <c r="B1491" s="1" t="s">
        <v>1417</v>
      </c>
      <c r="C1491" t="s">
        <v>77</v>
      </c>
      <c r="D1491" t="s">
        <v>2606</v>
      </c>
      <c r="E1491" t="s">
        <v>9</v>
      </c>
      <c r="F1491" t="s">
        <v>5912</v>
      </c>
      <c r="G1491" s="1">
        <v>1490</v>
      </c>
    </row>
    <row r="1492" spans="1:7" ht="13.5">
      <c r="A1492" t="str">
        <f>"003232"</f>
        <v>003232</v>
      </c>
      <c r="B1492" s="1" t="s">
        <v>2007</v>
      </c>
      <c r="C1492" t="s">
        <v>431</v>
      </c>
      <c r="D1492" t="s">
        <v>2607</v>
      </c>
      <c r="E1492" t="s">
        <v>9</v>
      </c>
      <c r="F1492" t="s">
        <v>5913</v>
      </c>
      <c r="G1492" s="1">
        <v>1491</v>
      </c>
    </row>
    <row r="1493" spans="1:7" ht="13.5">
      <c r="A1493" t="str">
        <f>"002667"</f>
        <v>002667</v>
      </c>
      <c r="B1493" s="1" t="s">
        <v>2608</v>
      </c>
      <c r="C1493" t="s">
        <v>11</v>
      </c>
      <c r="D1493" t="s">
        <v>2609</v>
      </c>
      <c r="E1493" t="s">
        <v>32</v>
      </c>
      <c r="F1493" t="s">
        <v>5914</v>
      </c>
      <c r="G1493" s="1">
        <v>1492</v>
      </c>
    </row>
    <row r="1494" spans="1:7" ht="13.5">
      <c r="A1494" t="str">
        <f>"008177"</f>
        <v>008177</v>
      </c>
      <c r="B1494" s="1" t="s">
        <v>1424</v>
      </c>
      <c r="C1494" t="s">
        <v>1425</v>
      </c>
      <c r="D1494" t="s">
        <v>2610</v>
      </c>
      <c r="E1494" t="s">
        <v>9</v>
      </c>
      <c r="F1494" t="s">
        <v>5915</v>
      </c>
      <c r="G1494" s="1">
        <v>1493</v>
      </c>
    </row>
    <row r="1495" spans="1:7" ht="13.5">
      <c r="A1495" t="str">
        <f>"003367"</f>
        <v>003367</v>
      </c>
      <c r="B1495" s="1" t="s">
        <v>1098</v>
      </c>
      <c r="C1495" t="s">
        <v>1099</v>
      </c>
      <c r="D1495" t="s">
        <v>2611</v>
      </c>
      <c r="E1495" t="s">
        <v>32</v>
      </c>
      <c r="F1495" t="s">
        <v>5916</v>
      </c>
      <c r="G1495" s="1">
        <v>1494</v>
      </c>
    </row>
    <row r="1496" spans="1:7" ht="13.5">
      <c r="A1496" t="str">
        <f>"006222"</f>
        <v>006222</v>
      </c>
      <c r="B1496" s="1" t="s">
        <v>1007</v>
      </c>
      <c r="C1496" t="s">
        <v>166</v>
      </c>
      <c r="D1496" t="s">
        <v>2612</v>
      </c>
      <c r="E1496" t="s">
        <v>241</v>
      </c>
      <c r="F1496" t="s">
        <v>5917</v>
      </c>
      <c r="G1496" s="1">
        <v>1495</v>
      </c>
    </row>
    <row r="1497" spans="1:7" ht="13.5">
      <c r="A1497" t="str">
        <f>"005288"</f>
        <v>005288</v>
      </c>
      <c r="B1497" s="1" t="s">
        <v>2613</v>
      </c>
      <c r="C1497" t="s">
        <v>101</v>
      </c>
      <c r="D1497" t="s">
        <v>2614</v>
      </c>
      <c r="E1497" t="s">
        <v>32</v>
      </c>
      <c r="F1497" t="s">
        <v>5918</v>
      </c>
      <c r="G1497" s="1">
        <v>1496</v>
      </c>
    </row>
    <row r="1498" spans="1:7" ht="13.5">
      <c r="A1498" t="str">
        <f>"008218"</f>
        <v>008218</v>
      </c>
      <c r="B1498" s="1" t="s">
        <v>2615</v>
      </c>
      <c r="C1498" t="s">
        <v>1053</v>
      </c>
      <c r="D1498" t="s">
        <v>2616</v>
      </c>
      <c r="E1498" t="s">
        <v>36</v>
      </c>
      <c r="F1498" t="s">
        <v>5919</v>
      </c>
      <c r="G1498" s="1">
        <v>1497</v>
      </c>
    </row>
    <row r="1499" spans="1:7" ht="13.5">
      <c r="A1499" t="str">
        <f>"000079"</f>
        <v>000079</v>
      </c>
      <c r="B1499" s="1" t="s">
        <v>441</v>
      </c>
      <c r="C1499" t="s">
        <v>95</v>
      </c>
      <c r="D1499" t="s">
        <v>2617</v>
      </c>
      <c r="E1499" t="s">
        <v>32</v>
      </c>
      <c r="F1499" t="s">
        <v>5920</v>
      </c>
      <c r="G1499" s="1">
        <v>1498</v>
      </c>
    </row>
    <row r="1500" spans="1:7" ht="13.5">
      <c r="A1500" t="str">
        <f>"000596"</f>
        <v>000596</v>
      </c>
      <c r="B1500" s="1" t="s">
        <v>200</v>
      </c>
      <c r="C1500" t="s">
        <v>201</v>
      </c>
      <c r="D1500" t="s">
        <v>2618</v>
      </c>
      <c r="E1500" t="s">
        <v>90</v>
      </c>
      <c r="F1500" t="s">
        <v>5921</v>
      </c>
      <c r="G1500" s="1">
        <v>1499</v>
      </c>
    </row>
    <row r="1501" spans="1:7" ht="13.5">
      <c r="A1501" t="str">
        <f>"001608"</f>
        <v>001608</v>
      </c>
      <c r="B1501" s="1" t="s">
        <v>2337</v>
      </c>
      <c r="C1501" t="s">
        <v>1400</v>
      </c>
      <c r="D1501" t="s">
        <v>2619</v>
      </c>
      <c r="E1501" t="s">
        <v>241</v>
      </c>
      <c r="F1501" t="s">
        <v>5922</v>
      </c>
      <c r="G1501" s="1">
        <v>1500</v>
      </c>
    </row>
    <row r="1502" spans="1:7" ht="13.5">
      <c r="A1502" t="str">
        <f>"009811"</f>
        <v>009811</v>
      </c>
      <c r="B1502" s="1" t="s">
        <v>2620</v>
      </c>
      <c r="C1502" t="s">
        <v>101</v>
      </c>
      <c r="D1502" t="s">
        <v>2621</v>
      </c>
      <c r="E1502" t="s">
        <v>197</v>
      </c>
      <c r="F1502" t="s">
        <v>5923</v>
      </c>
      <c r="G1502" s="1">
        <v>1501</v>
      </c>
    </row>
    <row r="1503" spans="1:7" ht="13.5">
      <c r="A1503" t="str">
        <f>"087999"</f>
        <v>087999</v>
      </c>
      <c r="B1503" s="1" t="s">
        <v>244</v>
      </c>
      <c r="C1503" t="s">
        <v>245</v>
      </c>
      <c r="D1503" t="s">
        <v>2622</v>
      </c>
      <c r="E1503" t="s">
        <v>52</v>
      </c>
      <c r="F1503" t="s">
        <v>5924</v>
      </c>
      <c r="G1503" s="1">
        <v>1502</v>
      </c>
    </row>
    <row r="1504" spans="1:7" ht="13.5">
      <c r="A1504" t="str">
        <f>"007616"</f>
        <v>007616</v>
      </c>
      <c r="B1504" s="1" t="s">
        <v>2623</v>
      </c>
      <c r="C1504" t="s">
        <v>431</v>
      </c>
      <c r="D1504" t="s">
        <v>2624</v>
      </c>
      <c r="E1504" t="s">
        <v>9</v>
      </c>
      <c r="F1504" t="s">
        <v>5925</v>
      </c>
      <c r="G1504" s="1">
        <v>1503</v>
      </c>
    </row>
    <row r="1505" spans="1:7" ht="13.5">
      <c r="A1505" t="str">
        <f>"005999"</f>
        <v>005999</v>
      </c>
      <c r="B1505" s="1" t="s">
        <v>1643</v>
      </c>
      <c r="C1505" t="s">
        <v>147</v>
      </c>
      <c r="D1505" t="s">
        <v>2625</v>
      </c>
      <c r="E1505" t="s">
        <v>197</v>
      </c>
      <c r="F1505" t="s">
        <v>5926</v>
      </c>
      <c r="G1505" s="1">
        <v>1504</v>
      </c>
    </row>
    <row r="1506" spans="1:7" ht="13.5">
      <c r="A1506" t="str">
        <f>"003208"</f>
        <v>003208</v>
      </c>
      <c r="B1506" s="1" t="s">
        <v>2626</v>
      </c>
      <c r="C1506" t="s">
        <v>588</v>
      </c>
      <c r="D1506" t="s">
        <v>2627</v>
      </c>
      <c r="E1506" t="s">
        <v>9</v>
      </c>
      <c r="F1506" t="s">
        <v>5927</v>
      </c>
      <c r="G1506" s="1">
        <v>1505</v>
      </c>
    </row>
    <row r="1507" spans="1:7" ht="13.5">
      <c r="A1507" t="str">
        <f>"000802"</f>
        <v>000802</v>
      </c>
      <c r="B1507" s="1" t="s">
        <v>71</v>
      </c>
      <c r="C1507" t="s">
        <v>72</v>
      </c>
      <c r="D1507" t="s">
        <v>2628</v>
      </c>
      <c r="E1507" t="s">
        <v>9</v>
      </c>
      <c r="F1507" t="s">
        <v>5928</v>
      </c>
      <c r="G1507" s="1">
        <v>1506</v>
      </c>
    </row>
    <row r="1508" spans="1:7" ht="13.5">
      <c r="A1508" t="str">
        <f>"009076"</f>
        <v>009076</v>
      </c>
      <c r="B1508" s="1" t="s">
        <v>2629</v>
      </c>
      <c r="C1508" t="s">
        <v>144</v>
      </c>
      <c r="D1508" t="s">
        <v>2630</v>
      </c>
      <c r="E1508" t="s">
        <v>32</v>
      </c>
      <c r="F1508" t="s">
        <v>5929</v>
      </c>
      <c r="G1508" s="1">
        <v>1507</v>
      </c>
    </row>
    <row r="1509" spans="1:7" ht="13.5">
      <c r="A1509" t="str">
        <f>"388777"</f>
        <v>388777</v>
      </c>
      <c r="B1509" s="1" t="s">
        <v>2631</v>
      </c>
      <c r="C1509" t="s">
        <v>1039</v>
      </c>
      <c r="D1509" t="s">
        <v>2632</v>
      </c>
      <c r="E1509" t="s">
        <v>241</v>
      </c>
      <c r="F1509" t="s">
        <v>5930</v>
      </c>
      <c r="G1509" s="1">
        <v>1508</v>
      </c>
    </row>
    <row r="1510" spans="1:7" ht="13.5">
      <c r="A1510" t="str">
        <f>"966666"</f>
        <v>966666</v>
      </c>
      <c r="B1510" s="1" t="s">
        <v>1867</v>
      </c>
      <c r="C1510" t="s">
        <v>98</v>
      </c>
      <c r="D1510" t="s">
        <v>2633</v>
      </c>
      <c r="E1510" t="s">
        <v>13</v>
      </c>
      <c r="F1510" t="s">
        <v>5931</v>
      </c>
      <c r="G1510" s="1">
        <v>1509</v>
      </c>
    </row>
    <row r="1511" spans="1:7" ht="13.5">
      <c r="A1511" t="str">
        <f>"008177"</f>
        <v>008177</v>
      </c>
      <c r="B1511" s="1" t="s">
        <v>1424</v>
      </c>
      <c r="C1511" t="s">
        <v>1425</v>
      </c>
      <c r="D1511" t="s">
        <v>2634</v>
      </c>
      <c r="E1511" t="s">
        <v>13</v>
      </c>
      <c r="F1511" t="s">
        <v>5932</v>
      </c>
      <c r="G1511" s="1">
        <v>1510</v>
      </c>
    </row>
    <row r="1512" spans="1:7" ht="13.5">
      <c r="A1512" t="str">
        <f>"123777"</f>
        <v>123777</v>
      </c>
      <c r="B1512" s="1" t="s">
        <v>857</v>
      </c>
      <c r="C1512" t="s">
        <v>193</v>
      </c>
      <c r="D1512" t="s">
        <v>2635</v>
      </c>
      <c r="E1512" t="s">
        <v>32</v>
      </c>
      <c r="F1512" t="s">
        <v>5933</v>
      </c>
      <c r="G1512" s="1">
        <v>1511</v>
      </c>
    </row>
    <row r="1513" spans="1:7" ht="13.5">
      <c r="A1513" t="str">
        <f>"006535"</f>
        <v>006535</v>
      </c>
      <c r="B1513" s="1" t="s">
        <v>1228</v>
      </c>
      <c r="C1513" t="s">
        <v>1229</v>
      </c>
      <c r="D1513" t="s">
        <v>2636</v>
      </c>
      <c r="E1513" t="s">
        <v>9</v>
      </c>
      <c r="F1513" t="s">
        <v>5934</v>
      </c>
      <c r="G1513" s="1">
        <v>1512</v>
      </c>
    </row>
    <row r="1514" spans="1:7" ht="13.5">
      <c r="A1514" t="str">
        <f>"003805"</f>
        <v>003805</v>
      </c>
      <c r="B1514" s="1" t="s">
        <v>2637</v>
      </c>
      <c r="C1514" t="s">
        <v>985</v>
      </c>
      <c r="D1514" t="s">
        <v>2638</v>
      </c>
      <c r="E1514" t="s">
        <v>9</v>
      </c>
      <c r="F1514" t="s">
        <v>5935</v>
      </c>
      <c r="G1514" s="1">
        <v>1513</v>
      </c>
    </row>
    <row r="1515" spans="1:7" ht="13.5">
      <c r="A1515" t="str">
        <f>"066606"</f>
        <v>066606</v>
      </c>
      <c r="B1515" s="1" t="s">
        <v>1557</v>
      </c>
      <c r="C1515" t="s">
        <v>453</v>
      </c>
      <c r="D1515" t="s">
        <v>2639</v>
      </c>
      <c r="E1515" t="s">
        <v>9</v>
      </c>
      <c r="F1515" t="s">
        <v>5936</v>
      </c>
      <c r="G1515" s="1">
        <v>1514</v>
      </c>
    </row>
    <row r="1516" spans="1:7" ht="13.5">
      <c r="A1516" t="str">
        <f>"003128"</f>
        <v>003128</v>
      </c>
      <c r="B1516" s="1" t="s">
        <v>1018</v>
      </c>
      <c r="C1516" t="s">
        <v>1019</v>
      </c>
      <c r="D1516" t="s">
        <v>2640</v>
      </c>
      <c r="E1516" t="s">
        <v>32</v>
      </c>
      <c r="F1516" t="s">
        <v>5937</v>
      </c>
      <c r="G1516" s="1">
        <v>1515</v>
      </c>
    </row>
    <row r="1517" spans="1:7" ht="13.5">
      <c r="A1517" t="str">
        <f>"001986"</f>
        <v>001986</v>
      </c>
      <c r="B1517" s="1" t="s">
        <v>2641</v>
      </c>
      <c r="C1517" t="s">
        <v>2642</v>
      </c>
      <c r="D1517" t="s">
        <v>2643</v>
      </c>
      <c r="E1517" t="s">
        <v>9</v>
      </c>
      <c r="F1517" t="s">
        <v>5938</v>
      </c>
      <c r="G1517" s="1">
        <v>1516</v>
      </c>
    </row>
    <row r="1518" spans="1:7" ht="13.5">
      <c r="A1518" t="str">
        <f>"003989"</f>
        <v>003989</v>
      </c>
      <c r="B1518" s="1" t="s">
        <v>859</v>
      </c>
      <c r="C1518" t="s">
        <v>112</v>
      </c>
      <c r="D1518" t="s">
        <v>2644</v>
      </c>
      <c r="E1518" t="s">
        <v>9</v>
      </c>
      <c r="F1518" t="s">
        <v>5939</v>
      </c>
      <c r="G1518" s="1">
        <v>1517</v>
      </c>
    </row>
    <row r="1519" spans="1:7" ht="13.5">
      <c r="A1519" t="str">
        <f>"009696"</f>
        <v>009696</v>
      </c>
      <c r="B1519" s="1" t="s">
        <v>2451</v>
      </c>
      <c r="C1519" t="s">
        <v>135</v>
      </c>
      <c r="D1519" t="s">
        <v>2645</v>
      </c>
      <c r="E1519" t="s">
        <v>1542</v>
      </c>
      <c r="F1519" t="s">
        <v>5940</v>
      </c>
      <c r="G1519" s="1">
        <v>1518</v>
      </c>
    </row>
    <row r="1520" spans="1:7" ht="13.5">
      <c r="A1520" t="str">
        <f>"000968"</f>
        <v>000968</v>
      </c>
      <c r="B1520" s="1" t="s">
        <v>811</v>
      </c>
      <c r="C1520" t="s">
        <v>101</v>
      </c>
      <c r="D1520" t="s">
        <v>2646</v>
      </c>
      <c r="E1520" t="s">
        <v>32</v>
      </c>
      <c r="F1520" t="s">
        <v>5941</v>
      </c>
      <c r="G1520" s="1">
        <v>1519</v>
      </c>
    </row>
    <row r="1521" spans="1:7" ht="13.5">
      <c r="A1521" t="str">
        <f>"002129"</f>
        <v>002129</v>
      </c>
      <c r="B1521" s="1" t="s">
        <v>1536</v>
      </c>
      <c r="C1521" t="s">
        <v>302</v>
      </c>
      <c r="D1521" t="s">
        <v>2647</v>
      </c>
      <c r="E1521" t="s">
        <v>32</v>
      </c>
      <c r="F1521" t="s">
        <v>5942</v>
      </c>
      <c r="G1521" s="1">
        <v>1520</v>
      </c>
    </row>
    <row r="1522" spans="1:7" ht="13.5">
      <c r="A1522" t="str">
        <f>"000026"</f>
        <v>000026</v>
      </c>
      <c r="B1522" s="1" t="s">
        <v>286</v>
      </c>
      <c r="C1522" t="s">
        <v>50</v>
      </c>
      <c r="D1522" t="s">
        <v>2648</v>
      </c>
      <c r="E1522" t="s">
        <v>197</v>
      </c>
      <c r="F1522" t="s">
        <v>5943</v>
      </c>
      <c r="G1522" s="1">
        <v>1521</v>
      </c>
    </row>
    <row r="1523" spans="1:7" ht="13.5">
      <c r="A1523" t="str">
        <f>"005311"</f>
        <v>005311</v>
      </c>
      <c r="B1523" s="1" t="s">
        <v>1411</v>
      </c>
      <c r="C1523" t="s">
        <v>82</v>
      </c>
      <c r="D1523" t="s">
        <v>2649</v>
      </c>
      <c r="E1523" t="s">
        <v>179</v>
      </c>
      <c r="F1523" t="s">
        <v>5944</v>
      </c>
      <c r="G1523" s="1">
        <v>1522</v>
      </c>
    </row>
    <row r="1524" spans="1:7" ht="13.5">
      <c r="A1524" t="str">
        <f>"000051"</f>
        <v>000051</v>
      </c>
      <c r="B1524" s="1" t="s">
        <v>43</v>
      </c>
      <c r="C1524" t="s">
        <v>44</v>
      </c>
      <c r="D1524" t="s">
        <v>2650</v>
      </c>
      <c r="E1524" t="s">
        <v>32</v>
      </c>
      <c r="F1524" t="s">
        <v>5945</v>
      </c>
      <c r="G1524" s="1">
        <v>1523</v>
      </c>
    </row>
    <row r="1525" spans="1:7" ht="13.5">
      <c r="A1525" t="str">
        <f>"080128"</f>
        <v>080128</v>
      </c>
      <c r="B1525" s="1" t="s">
        <v>2651</v>
      </c>
      <c r="C1525" t="s">
        <v>154</v>
      </c>
      <c r="D1525" t="s">
        <v>2652</v>
      </c>
      <c r="E1525" t="s">
        <v>9</v>
      </c>
      <c r="F1525" t="s">
        <v>5946</v>
      </c>
      <c r="G1525" s="1">
        <v>1524</v>
      </c>
    </row>
    <row r="1526" spans="1:7" ht="13.5">
      <c r="A1526" t="str">
        <f>"003299"</f>
        <v>003299</v>
      </c>
      <c r="B1526" s="1" t="s">
        <v>263</v>
      </c>
      <c r="C1526" t="s">
        <v>34</v>
      </c>
      <c r="D1526" t="s">
        <v>2653</v>
      </c>
      <c r="E1526" t="s">
        <v>9</v>
      </c>
      <c r="F1526" t="s">
        <v>5947</v>
      </c>
      <c r="G1526" s="1">
        <v>1525</v>
      </c>
    </row>
    <row r="1527" spans="1:7" ht="13.5">
      <c r="A1527" t="str">
        <f>"002688"</f>
        <v>002688</v>
      </c>
      <c r="B1527" s="1" t="s">
        <v>870</v>
      </c>
      <c r="C1527" t="s">
        <v>34</v>
      </c>
      <c r="D1527" t="s">
        <v>2654</v>
      </c>
      <c r="E1527" t="s">
        <v>9</v>
      </c>
      <c r="F1527" t="s">
        <v>5948</v>
      </c>
      <c r="G1527" s="1">
        <v>1526</v>
      </c>
    </row>
    <row r="1528" spans="1:7" ht="13.5">
      <c r="A1528" t="str">
        <f>"002836"</f>
        <v>002836</v>
      </c>
      <c r="B1528" s="1" t="s">
        <v>823</v>
      </c>
      <c r="C1528" t="s">
        <v>50</v>
      </c>
      <c r="D1528" t="s">
        <v>2655</v>
      </c>
      <c r="E1528" t="s">
        <v>9</v>
      </c>
      <c r="F1528" t="s">
        <v>5949</v>
      </c>
      <c r="G1528" s="1">
        <v>1527</v>
      </c>
    </row>
    <row r="1529" spans="1:7" ht="13.5">
      <c r="A1529" t="str">
        <f>"001782"</f>
        <v>001782</v>
      </c>
      <c r="B1529" s="1" t="s">
        <v>2656</v>
      </c>
      <c r="C1529" t="s">
        <v>266</v>
      </c>
      <c r="D1529" t="s">
        <v>2657</v>
      </c>
      <c r="E1529" t="s">
        <v>32</v>
      </c>
      <c r="F1529" t="s">
        <v>5950</v>
      </c>
      <c r="G1529" s="1">
        <v>1528</v>
      </c>
    </row>
    <row r="1530" spans="1:7" ht="13.5">
      <c r="A1530" t="str">
        <f>"006988"</f>
        <v>006988</v>
      </c>
      <c r="B1530" s="1" t="s">
        <v>631</v>
      </c>
      <c r="C1530" t="s">
        <v>98</v>
      </c>
      <c r="D1530" t="s">
        <v>2658</v>
      </c>
      <c r="E1530" t="s">
        <v>32</v>
      </c>
      <c r="F1530" t="s">
        <v>5951</v>
      </c>
      <c r="G1530" s="1">
        <v>1529</v>
      </c>
    </row>
    <row r="1531" spans="1:7" ht="13.5">
      <c r="A1531" t="str">
        <f>"008797"</f>
        <v>008797</v>
      </c>
      <c r="B1531" s="1" t="s">
        <v>2659</v>
      </c>
      <c r="C1531" t="s">
        <v>77</v>
      </c>
      <c r="D1531" t="s">
        <v>2660</v>
      </c>
      <c r="E1531" t="s">
        <v>9</v>
      </c>
      <c r="F1531" t="s">
        <v>5952</v>
      </c>
      <c r="G1531" s="1">
        <v>1530</v>
      </c>
    </row>
    <row r="1532" spans="1:7" ht="13.5">
      <c r="A1532" t="str">
        <f>"688899"</f>
        <v>688899</v>
      </c>
      <c r="B1532" s="1" t="s">
        <v>104</v>
      </c>
      <c r="C1532" t="s">
        <v>77</v>
      </c>
      <c r="D1532" t="s">
        <v>2661</v>
      </c>
      <c r="E1532" t="s">
        <v>9</v>
      </c>
      <c r="F1532" t="s">
        <v>5953</v>
      </c>
      <c r="G1532" s="1">
        <v>1531</v>
      </c>
    </row>
    <row r="1533" spans="1:7" ht="13.5">
      <c r="A1533" t="str">
        <f>"002358"</f>
        <v>002358</v>
      </c>
      <c r="B1533" s="1" t="s">
        <v>2382</v>
      </c>
      <c r="C1533" t="s">
        <v>57</v>
      </c>
      <c r="D1533" t="s">
        <v>2662</v>
      </c>
      <c r="E1533" t="s">
        <v>36</v>
      </c>
      <c r="F1533" t="s">
        <v>5954</v>
      </c>
      <c r="G1533" s="1">
        <v>1532</v>
      </c>
    </row>
    <row r="1534" spans="1:7" ht="13.5">
      <c r="A1534" t="str">
        <f>"000188"</f>
        <v>000188</v>
      </c>
      <c r="B1534" s="1" t="s">
        <v>2663</v>
      </c>
      <c r="C1534" t="s">
        <v>891</v>
      </c>
      <c r="D1534" t="s">
        <v>2664</v>
      </c>
      <c r="E1534" t="s">
        <v>32</v>
      </c>
      <c r="F1534" t="s">
        <v>5955</v>
      </c>
      <c r="G1534" s="1">
        <v>1533</v>
      </c>
    </row>
    <row r="1535" spans="1:7" ht="13.5">
      <c r="A1535" t="str">
        <f>"087999"</f>
        <v>087999</v>
      </c>
      <c r="B1535" s="1" t="s">
        <v>244</v>
      </c>
      <c r="C1535" t="s">
        <v>245</v>
      </c>
      <c r="D1535" t="s">
        <v>2665</v>
      </c>
      <c r="E1535" t="s">
        <v>9</v>
      </c>
      <c r="F1535" t="s">
        <v>5956</v>
      </c>
      <c r="G1535" s="1">
        <v>1534</v>
      </c>
    </row>
    <row r="1536" spans="1:7" ht="13.5">
      <c r="A1536" t="str">
        <f>"000203"</f>
        <v>000203</v>
      </c>
      <c r="B1536" s="1" t="s">
        <v>730</v>
      </c>
      <c r="C1536" t="s">
        <v>27</v>
      </c>
      <c r="D1536" t="s">
        <v>2666</v>
      </c>
      <c r="E1536" t="s">
        <v>32</v>
      </c>
      <c r="F1536" t="s">
        <v>5957</v>
      </c>
      <c r="G1536" s="1">
        <v>1535</v>
      </c>
    </row>
    <row r="1537" spans="1:7" ht="13.5">
      <c r="A1537" t="str">
        <f>"003065"</f>
        <v>003065</v>
      </c>
      <c r="B1537" s="1" t="s">
        <v>1121</v>
      </c>
      <c r="C1537" t="s">
        <v>101</v>
      </c>
      <c r="D1537" t="s">
        <v>2667</v>
      </c>
      <c r="E1537" t="s">
        <v>9</v>
      </c>
      <c r="F1537" t="s">
        <v>5958</v>
      </c>
      <c r="G1537" s="1">
        <v>1536</v>
      </c>
    </row>
    <row r="1538" spans="1:7" ht="13.5">
      <c r="A1538" t="str">
        <f>"006558"</f>
        <v>006558</v>
      </c>
      <c r="B1538" s="1" t="s">
        <v>1463</v>
      </c>
      <c r="C1538" t="s">
        <v>82</v>
      </c>
      <c r="D1538" t="s">
        <v>2668</v>
      </c>
      <c r="E1538" t="s">
        <v>32</v>
      </c>
      <c r="F1538" t="s">
        <v>5959</v>
      </c>
      <c r="G1538" s="1">
        <v>1537</v>
      </c>
    </row>
    <row r="1539" spans="1:7" ht="13.5">
      <c r="A1539" t="str">
        <f>"006957"</f>
        <v>006957</v>
      </c>
      <c r="B1539" s="1" t="s">
        <v>2669</v>
      </c>
      <c r="C1539" t="s">
        <v>230</v>
      </c>
      <c r="D1539" t="s">
        <v>2670</v>
      </c>
      <c r="E1539" t="s">
        <v>13</v>
      </c>
      <c r="F1539" t="s">
        <v>5960</v>
      </c>
      <c r="G1539" s="1">
        <v>1538</v>
      </c>
    </row>
    <row r="1540" spans="1:7" ht="13.5">
      <c r="A1540" t="str">
        <f>"005268"</f>
        <v>005268</v>
      </c>
      <c r="B1540" s="1" t="s">
        <v>2671</v>
      </c>
      <c r="C1540" t="s">
        <v>77</v>
      </c>
      <c r="D1540" t="s">
        <v>2672</v>
      </c>
      <c r="E1540" t="s">
        <v>9</v>
      </c>
      <c r="F1540" t="s">
        <v>5961</v>
      </c>
      <c r="G1540" s="1">
        <v>1539</v>
      </c>
    </row>
    <row r="1541" spans="1:7" ht="13.5">
      <c r="A1541" t="str">
        <f>"999829"</f>
        <v>999829</v>
      </c>
      <c r="B1541" s="1" t="s">
        <v>2673</v>
      </c>
      <c r="C1541" t="s">
        <v>1591</v>
      </c>
      <c r="D1541" t="s">
        <v>2674</v>
      </c>
      <c r="E1541" t="s">
        <v>90</v>
      </c>
      <c r="F1541" t="s">
        <v>5962</v>
      </c>
      <c r="G1541" s="1">
        <v>1540</v>
      </c>
    </row>
    <row r="1542" spans="1:7" ht="13.5">
      <c r="A1542" t="str">
        <f>"007969"</f>
        <v>007969</v>
      </c>
      <c r="B1542" s="1" t="s">
        <v>2675</v>
      </c>
      <c r="C1542" t="s">
        <v>34</v>
      </c>
      <c r="D1542" t="s">
        <v>2676</v>
      </c>
      <c r="E1542" t="s">
        <v>32</v>
      </c>
      <c r="F1542" t="s">
        <v>5963</v>
      </c>
      <c r="G1542" s="1">
        <v>1541</v>
      </c>
    </row>
    <row r="1543" spans="1:7" ht="13.5">
      <c r="A1543" t="str">
        <f>"000131"</f>
        <v>000131</v>
      </c>
      <c r="B1543" s="1" t="s">
        <v>1361</v>
      </c>
      <c r="C1543" t="s">
        <v>101</v>
      </c>
      <c r="D1543" t="s">
        <v>2677</v>
      </c>
      <c r="E1543" t="s">
        <v>9</v>
      </c>
      <c r="F1543" t="s">
        <v>5964</v>
      </c>
      <c r="G1543" s="1">
        <v>1542</v>
      </c>
    </row>
    <row r="1544" spans="1:7" ht="13.5">
      <c r="A1544" t="str">
        <f>"000634"</f>
        <v>000634</v>
      </c>
      <c r="B1544" s="1" t="s">
        <v>755</v>
      </c>
      <c r="C1544" t="s">
        <v>756</v>
      </c>
      <c r="D1544" t="s">
        <v>2678</v>
      </c>
      <c r="E1544" t="s">
        <v>9</v>
      </c>
      <c r="F1544" t="s">
        <v>5965</v>
      </c>
      <c r="G1544" s="1">
        <v>1543</v>
      </c>
    </row>
    <row r="1545" spans="1:7" ht="13.5">
      <c r="A1545" t="str">
        <f>"004669"</f>
        <v>004669</v>
      </c>
      <c r="B1545" s="1" t="s">
        <v>1345</v>
      </c>
      <c r="C1545" t="s">
        <v>330</v>
      </c>
      <c r="D1545" t="s">
        <v>2679</v>
      </c>
      <c r="E1545" t="s">
        <v>241</v>
      </c>
      <c r="F1545" t="s">
        <v>5966</v>
      </c>
      <c r="G1545" s="1">
        <v>1544</v>
      </c>
    </row>
    <row r="1546" spans="1:7" ht="13.5">
      <c r="A1546" t="str">
        <f>"007777"</f>
        <v>007777</v>
      </c>
      <c r="B1546" s="1" t="s">
        <v>2680</v>
      </c>
      <c r="C1546" t="s">
        <v>82</v>
      </c>
      <c r="D1546" t="s">
        <v>2681</v>
      </c>
      <c r="E1546" t="s">
        <v>9</v>
      </c>
      <c r="F1546" t="s">
        <v>5967</v>
      </c>
      <c r="G1546" s="1">
        <v>1545</v>
      </c>
    </row>
    <row r="1547" spans="1:7" ht="13.5">
      <c r="A1547" t="str">
        <f>"005979"</f>
        <v>005979</v>
      </c>
      <c r="B1547" s="1" t="s">
        <v>594</v>
      </c>
      <c r="C1547" t="s">
        <v>233</v>
      </c>
      <c r="D1547" t="s">
        <v>2682</v>
      </c>
      <c r="E1547" t="s">
        <v>241</v>
      </c>
      <c r="F1547" t="s">
        <v>5968</v>
      </c>
      <c r="G1547" s="1">
        <v>1546</v>
      </c>
    </row>
    <row r="1548" spans="1:7" ht="13.5">
      <c r="A1548" t="str">
        <f>"966788"</f>
        <v>966788</v>
      </c>
      <c r="B1548" s="1" t="s">
        <v>2683</v>
      </c>
      <c r="C1548" t="s">
        <v>2684</v>
      </c>
      <c r="D1548" t="s">
        <v>2685</v>
      </c>
      <c r="E1548" t="s">
        <v>13</v>
      </c>
      <c r="F1548" t="s">
        <v>5969</v>
      </c>
      <c r="G1548" s="1">
        <v>1547</v>
      </c>
    </row>
    <row r="1549" spans="1:7" ht="13.5">
      <c r="A1549" t="str">
        <f>"001878"</f>
        <v>001878</v>
      </c>
      <c r="B1549" s="1" t="s">
        <v>2686</v>
      </c>
      <c r="C1549" t="s">
        <v>216</v>
      </c>
      <c r="D1549" t="s">
        <v>2687</v>
      </c>
      <c r="E1549" t="s">
        <v>32</v>
      </c>
      <c r="F1549" t="s">
        <v>5970</v>
      </c>
      <c r="G1549" s="1">
        <v>1548</v>
      </c>
    </row>
    <row r="1550" spans="1:7" ht="13.5">
      <c r="A1550" t="str">
        <f>"783336"</f>
        <v>783336</v>
      </c>
      <c r="B1550" s="1" t="s">
        <v>1547</v>
      </c>
      <c r="C1550" t="s">
        <v>1209</v>
      </c>
      <c r="D1550" t="s">
        <v>2688</v>
      </c>
      <c r="E1550" t="s">
        <v>32</v>
      </c>
      <c r="F1550" t="s">
        <v>5971</v>
      </c>
      <c r="G1550" s="1">
        <v>1549</v>
      </c>
    </row>
    <row r="1551" spans="1:7" ht="13.5">
      <c r="A1551" t="str">
        <f>"001538"</f>
        <v>001538</v>
      </c>
      <c r="B1551" s="1" t="s">
        <v>1663</v>
      </c>
      <c r="C1551" t="s">
        <v>101</v>
      </c>
      <c r="D1551" t="s">
        <v>2689</v>
      </c>
      <c r="E1551" t="s">
        <v>32</v>
      </c>
      <c r="F1551" t="s">
        <v>5972</v>
      </c>
      <c r="G1551" s="1">
        <v>1550</v>
      </c>
    </row>
    <row r="1552" spans="1:7" ht="13.5">
      <c r="A1552" t="str">
        <f>"001696"</f>
        <v>001696</v>
      </c>
      <c r="B1552" s="1" t="s">
        <v>1028</v>
      </c>
      <c r="C1552" t="s">
        <v>293</v>
      </c>
      <c r="D1552" t="s">
        <v>2690</v>
      </c>
      <c r="E1552" t="s">
        <v>9</v>
      </c>
      <c r="F1552" t="s">
        <v>5973</v>
      </c>
      <c r="G1552" s="1">
        <v>1551</v>
      </c>
    </row>
    <row r="1553" spans="1:7" ht="13.5">
      <c r="A1553" t="str">
        <f>"000112"</f>
        <v>000112</v>
      </c>
      <c r="B1553" s="1" t="s">
        <v>321</v>
      </c>
      <c r="C1553" t="s">
        <v>151</v>
      </c>
      <c r="D1553" t="s">
        <v>2691</v>
      </c>
      <c r="E1553" t="s">
        <v>36</v>
      </c>
      <c r="F1553" t="s">
        <v>5974</v>
      </c>
      <c r="G1553" s="1">
        <v>1552</v>
      </c>
    </row>
    <row r="1554" spans="1:7" ht="13.5">
      <c r="A1554" t="str">
        <f>"002089"</f>
        <v>002089</v>
      </c>
      <c r="B1554" s="1" t="s">
        <v>256</v>
      </c>
      <c r="C1554" t="s">
        <v>135</v>
      </c>
      <c r="D1554" t="s">
        <v>2692</v>
      </c>
      <c r="E1554" t="s">
        <v>9</v>
      </c>
      <c r="F1554" t="s">
        <v>5975</v>
      </c>
      <c r="G1554" s="1">
        <v>1553</v>
      </c>
    </row>
    <row r="1555" spans="1:7" ht="13.5">
      <c r="A1555" t="str">
        <f>"096113"</f>
        <v>096113</v>
      </c>
      <c r="B1555" s="1" t="s">
        <v>2509</v>
      </c>
      <c r="C1555" t="s">
        <v>188</v>
      </c>
      <c r="D1555" t="s">
        <v>2693</v>
      </c>
      <c r="E1555" t="s">
        <v>278</v>
      </c>
      <c r="F1555" t="s">
        <v>5976</v>
      </c>
      <c r="G1555" s="1">
        <v>1554</v>
      </c>
    </row>
    <row r="1556" spans="1:7" ht="13.5">
      <c r="A1556" t="str">
        <f>"051678"</f>
        <v>051678</v>
      </c>
      <c r="B1556" s="1" t="s">
        <v>753</v>
      </c>
      <c r="C1556" t="s">
        <v>107</v>
      </c>
      <c r="D1556" t="s">
        <v>2694</v>
      </c>
      <c r="E1556" t="s">
        <v>9</v>
      </c>
      <c r="F1556" t="s">
        <v>5977</v>
      </c>
      <c r="G1556" s="1">
        <v>1555</v>
      </c>
    </row>
    <row r="1557" spans="1:7" ht="13.5">
      <c r="A1557" t="str">
        <f>"003646"</f>
        <v>003646</v>
      </c>
      <c r="B1557" s="1" t="s">
        <v>2398</v>
      </c>
      <c r="C1557" t="s">
        <v>1425</v>
      </c>
      <c r="D1557" t="s">
        <v>2695</v>
      </c>
      <c r="E1557" t="s">
        <v>9</v>
      </c>
      <c r="F1557" t="s">
        <v>5978</v>
      </c>
      <c r="G1557" s="1">
        <v>1556</v>
      </c>
    </row>
    <row r="1558" spans="1:7" ht="13.5">
      <c r="A1558" t="str">
        <f>"006988"</f>
        <v>006988</v>
      </c>
      <c r="B1558" s="1" t="s">
        <v>631</v>
      </c>
      <c r="C1558" t="s">
        <v>98</v>
      </c>
      <c r="D1558" t="s">
        <v>2696</v>
      </c>
      <c r="E1558" t="s">
        <v>32</v>
      </c>
      <c r="F1558" t="s">
        <v>5979</v>
      </c>
      <c r="G1558" s="1">
        <v>1557</v>
      </c>
    </row>
    <row r="1559" spans="1:7" ht="13.5">
      <c r="A1559" t="str">
        <f>"003978"</f>
        <v>003978</v>
      </c>
      <c r="B1559" s="1" t="s">
        <v>2697</v>
      </c>
      <c r="C1559" t="s">
        <v>107</v>
      </c>
      <c r="D1559" t="s">
        <v>2698</v>
      </c>
      <c r="E1559" t="s">
        <v>9</v>
      </c>
      <c r="F1559" t="s">
        <v>5980</v>
      </c>
      <c r="G1559" s="1">
        <v>1558</v>
      </c>
    </row>
    <row r="1560" spans="1:7" ht="13.5">
      <c r="A1560" t="str">
        <f>"003572"</f>
        <v>003572</v>
      </c>
      <c r="B1560" s="1" t="s">
        <v>2699</v>
      </c>
      <c r="C1560" t="s">
        <v>569</v>
      </c>
      <c r="D1560" t="s">
        <v>2700</v>
      </c>
      <c r="E1560" t="s">
        <v>9</v>
      </c>
      <c r="F1560" t="s">
        <v>5981</v>
      </c>
      <c r="G1560" s="1">
        <v>1559</v>
      </c>
    </row>
    <row r="1561" spans="1:7" ht="13.5">
      <c r="A1561" t="str">
        <f>"005268"</f>
        <v>005268</v>
      </c>
      <c r="B1561" s="1" t="s">
        <v>2671</v>
      </c>
      <c r="C1561" t="s">
        <v>77</v>
      </c>
      <c r="D1561" t="s">
        <v>2701</v>
      </c>
      <c r="E1561" t="s">
        <v>52</v>
      </c>
      <c r="F1561" t="s">
        <v>5982</v>
      </c>
      <c r="G1561" s="1">
        <v>1560</v>
      </c>
    </row>
    <row r="1562" spans="1:7" ht="13.5">
      <c r="A1562" t="str">
        <f>"800999"</f>
        <v>800999</v>
      </c>
      <c r="B1562" s="1" t="s">
        <v>2702</v>
      </c>
      <c r="C1562" t="s">
        <v>1046</v>
      </c>
      <c r="D1562" t="s">
        <v>2703</v>
      </c>
      <c r="E1562" t="s">
        <v>9</v>
      </c>
      <c r="F1562" t="s">
        <v>5983</v>
      </c>
      <c r="G1562" s="1">
        <v>1561</v>
      </c>
    </row>
    <row r="1563" spans="1:7" ht="13.5">
      <c r="A1563" t="str">
        <f>"009921"</f>
        <v>009921</v>
      </c>
      <c r="B1563" s="1" t="s">
        <v>339</v>
      </c>
      <c r="C1563" t="s">
        <v>72</v>
      </c>
      <c r="D1563" t="s">
        <v>2704</v>
      </c>
      <c r="E1563" t="s">
        <v>32</v>
      </c>
      <c r="F1563" t="s">
        <v>5984</v>
      </c>
      <c r="G1563" s="1">
        <v>1562</v>
      </c>
    </row>
    <row r="1564" spans="1:7" ht="13.5">
      <c r="A1564" t="str">
        <f>"000189"</f>
        <v>000189</v>
      </c>
      <c r="B1564" s="1" t="s">
        <v>2705</v>
      </c>
      <c r="C1564" t="s">
        <v>21</v>
      </c>
      <c r="D1564" t="s">
        <v>2706</v>
      </c>
      <c r="E1564" t="s">
        <v>9</v>
      </c>
      <c r="F1564" t="s">
        <v>5985</v>
      </c>
      <c r="G1564" s="1">
        <v>1563</v>
      </c>
    </row>
    <row r="1565" spans="1:7" ht="13.5">
      <c r="A1565" t="str">
        <f>"000045"</f>
        <v>000045</v>
      </c>
      <c r="B1565" s="1" t="s">
        <v>885</v>
      </c>
      <c r="C1565" t="s">
        <v>193</v>
      </c>
      <c r="D1565" t="s">
        <v>2707</v>
      </c>
      <c r="E1565" t="s">
        <v>9</v>
      </c>
      <c r="F1565" t="s">
        <v>5986</v>
      </c>
      <c r="G1565" s="1">
        <v>1564</v>
      </c>
    </row>
    <row r="1566" spans="1:7" ht="13.5">
      <c r="A1566" t="str">
        <f>"001608"</f>
        <v>001608</v>
      </c>
      <c r="B1566" s="1" t="s">
        <v>2337</v>
      </c>
      <c r="C1566" t="s">
        <v>1400</v>
      </c>
      <c r="D1566" t="s">
        <v>2708</v>
      </c>
      <c r="E1566" t="s">
        <v>32</v>
      </c>
      <c r="F1566" t="s">
        <v>5987</v>
      </c>
      <c r="G1566" s="1">
        <v>1565</v>
      </c>
    </row>
    <row r="1567" spans="1:7" ht="13.5">
      <c r="A1567" t="str">
        <f>"008200"</f>
        <v>008200</v>
      </c>
      <c r="B1567" s="1" t="s">
        <v>1080</v>
      </c>
      <c r="C1567" t="s">
        <v>1081</v>
      </c>
      <c r="D1567" t="s">
        <v>2709</v>
      </c>
      <c r="E1567" t="s">
        <v>9</v>
      </c>
      <c r="F1567" t="s">
        <v>5988</v>
      </c>
      <c r="G1567" s="1">
        <v>1566</v>
      </c>
    </row>
    <row r="1568" spans="1:7" ht="13.5">
      <c r="A1568" t="str">
        <f>"073666"</f>
        <v>073666</v>
      </c>
      <c r="B1568" s="1" t="s">
        <v>2710</v>
      </c>
      <c r="C1568" t="s">
        <v>1012</v>
      </c>
      <c r="D1568" t="s">
        <v>2711</v>
      </c>
      <c r="E1568" t="s">
        <v>179</v>
      </c>
      <c r="F1568" t="s">
        <v>5989</v>
      </c>
      <c r="G1568" s="1">
        <v>1567</v>
      </c>
    </row>
    <row r="1569" spans="1:7" ht="13.5">
      <c r="A1569" t="str">
        <f>"008502"</f>
        <v>008502</v>
      </c>
      <c r="B1569" s="1" t="s">
        <v>2712</v>
      </c>
      <c r="C1569" t="s">
        <v>11</v>
      </c>
      <c r="D1569" t="s">
        <v>2713</v>
      </c>
      <c r="E1569" t="s">
        <v>9</v>
      </c>
      <c r="F1569" t="s">
        <v>5990</v>
      </c>
      <c r="G1569" s="1">
        <v>1568</v>
      </c>
    </row>
    <row r="1570" spans="1:7" ht="13.5">
      <c r="A1570" t="str">
        <f>"007338"</f>
        <v>007338</v>
      </c>
      <c r="B1570" s="1" t="s">
        <v>1351</v>
      </c>
      <c r="C1570" t="s">
        <v>462</v>
      </c>
      <c r="D1570" t="s">
        <v>2714</v>
      </c>
      <c r="E1570" t="s">
        <v>9</v>
      </c>
      <c r="F1570" t="s">
        <v>5991</v>
      </c>
      <c r="G1570" s="1">
        <v>1569</v>
      </c>
    </row>
    <row r="1571" spans="1:7" ht="13.5">
      <c r="A1571" t="str">
        <f>"000053"</f>
        <v>000053</v>
      </c>
      <c r="B1571" s="1" t="s">
        <v>1011</v>
      </c>
      <c r="C1571" t="s">
        <v>1012</v>
      </c>
      <c r="D1571" t="s">
        <v>2715</v>
      </c>
      <c r="E1571" t="s">
        <v>278</v>
      </c>
      <c r="F1571" t="s">
        <v>5992</v>
      </c>
      <c r="G1571" s="1">
        <v>1570</v>
      </c>
    </row>
    <row r="1572" spans="1:7" ht="13.5">
      <c r="A1572" t="str">
        <f>"009886"</f>
        <v>009886</v>
      </c>
      <c r="B1572" s="1" t="s">
        <v>2716</v>
      </c>
      <c r="C1572" t="s">
        <v>227</v>
      </c>
      <c r="D1572" t="s">
        <v>2717</v>
      </c>
      <c r="E1572" t="s">
        <v>13</v>
      </c>
      <c r="F1572" t="s">
        <v>5993</v>
      </c>
      <c r="G1572" s="1">
        <v>1571</v>
      </c>
    </row>
    <row r="1573" spans="1:7" ht="13.5">
      <c r="A1573" t="str">
        <f>"007928"</f>
        <v>007928</v>
      </c>
      <c r="B1573" s="1" t="s">
        <v>2718</v>
      </c>
      <c r="C1573" t="s">
        <v>38</v>
      </c>
      <c r="D1573" t="s">
        <v>2719</v>
      </c>
      <c r="E1573" t="s">
        <v>9</v>
      </c>
      <c r="F1573" t="s">
        <v>5994</v>
      </c>
      <c r="G1573" s="1">
        <v>1572</v>
      </c>
    </row>
    <row r="1574" spans="1:7" ht="13.5">
      <c r="A1574" t="str">
        <f>"003129"</f>
        <v>003129</v>
      </c>
      <c r="B1574" s="1" t="s">
        <v>2720</v>
      </c>
      <c r="C1574" t="s">
        <v>60</v>
      </c>
      <c r="D1574" t="s">
        <v>2721</v>
      </c>
      <c r="E1574" t="s">
        <v>197</v>
      </c>
      <c r="F1574" t="s">
        <v>5995</v>
      </c>
      <c r="G1574" s="1">
        <v>1573</v>
      </c>
    </row>
    <row r="1575" spans="1:7" ht="13.5">
      <c r="A1575" t="str">
        <f>"015601"</f>
        <v>015601</v>
      </c>
      <c r="B1575" s="1" t="s">
        <v>562</v>
      </c>
      <c r="C1575" t="s">
        <v>504</v>
      </c>
      <c r="D1575" t="s">
        <v>2722</v>
      </c>
      <c r="E1575" t="s">
        <v>32</v>
      </c>
      <c r="F1575" t="s">
        <v>5996</v>
      </c>
      <c r="G1575" s="1">
        <v>1574</v>
      </c>
    </row>
    <row r="1576" spans="1:7" ht="13.5">
      <c r="A1576" t="str">
        <f>"003338"</f>
        <v>003338</v>
      </c>
      <c r="B1576" s="1" t="s">
        <v>564</v>
      </c>
      <c r="C1576" t="s">
        <v>77</v>
      </c>
      <c r="D1576" t="s">
        <v>2723</v>
      </c>
      <c r="E1576" t="s">
        <v>9</v>
      </c>
      <c r="F1576" t="s">
        <v>5997</v>
      </c>
      <c r="G1576" s="1">
        <v>1575</v>
      </c>
    </row>
    <row r="1577" spans="1:7" ht="13.5">
      <c r="A1577" t="str">
        <f>"001658"</f>
        <v>001658</v>
      </c>
      <c r="B1577" s="1" t="s">
        <v>2385</v>
      </c>
      <c r="C1577" t="s">
        <v>1319</v>
      </c>
      <c r="D1577" t="s">
        <v>2724</v>
      </c>
      <c r="E1577" t="s">
        <v>36</v>
      </c>
      <c r="F1577" t="s">
        <v>5998</v>
      </c>
      <c r="G1577" s="1">
        <v>1576</v>
      </c>
    </row>
    <row r="1578" spans="1:7" ht="13.5">
      <c r="A1578" t="str">
        <f>"007826"</f>
        <v>007826</v>
      </c>
      <c r="B1578" s="1" t="s">
        <v>323</v>
      </c>
      <c r="C1578" t="s">
        <v>72</v>
      </c>
      <c r="D1578" t="s">
        <v>2725</v>
      </c>
      <c r="E1578" t="s">
        <v>9</v>
      </c>
      <c r="F1578" t="s">
        <v>5999</v>
      </c>
      <c r="G1578" s="1">
        <v>1577</v>
      </c>
    </row>
    <row r="1579" spans="1:7" ht="13.5">
      <c r="A1579" t="str">
        <f>"006662"</f>
        <v>006662</v>
      </c>
      <c r="B1579" s="1" t="s">
        <v>1304</v>
      </c>
      <c r="C1579" t="s">
        <v>24</v>
      </c>
      <c r="D1579" t="s">
        <v>2726</v>
      </c>
      <c r="E1579" t="s">
        <v>32</v>
      </c>
      <c r="F1579" t="s">
        <v>6000</v>
      </c>
      <c r="G1579" s="1">
        <v>1578</v>
      </c>
    </row>
    <row r="1580" spans="1:7" ht="13.5">
      <c r="A1580" t="str">
        <f>"929929"</f>
        <v>929929</v>
      </c>
      <c r="B1580" s="1" t="s">
        <v>2727</v>
      </c>
      <c r="C1580" t="s">
        <v>41</v>
      </c>
      <c r="D1580" t="s">
        <v>2728</v>
      </c>
      <c r="E1580" t="s">
        <v>32</v>
      </c>
      <c r="F1580" t="s">
        <v>6001</v>
      </c>
      <c r="G1580" s="1">
        <v>1579</v>
      </c>
    </row>
    <row r="1581" spans="1:7" ht="13.5">
      <c r="A1581" t="str">
        <f>"000606"</f>
        <v>000606</v>
      </c>
      <c r="B1581" s="1" t="s">
        <v>2729</v>
      </c>
      <c r="C1581" t="s">
        <v>397</v>
      </c>
      <c r="D1581" t="s">
        <v>2730</v>
      </c>
      <c r="E1581" t="s">
        <v>9</v>
      </c>
      <c r="F1581" t="s">
        <v>6002</v>
      </c>
      <c r="G1581" s="1">
        <v>1580</v>
      </c>
    </row>
    <row r="1582" spans="1:7" ht="13.5">
      <c r="A1582" t="str">
        <f>"001920"</f>
        <v>001920</v>
      </c>
      <c r="B1582" s="1" t="s">
        <v>2554</v>
      </c>
      <c r="C1582" t="s">
        <v>1012</v>
      </c>
      <c r="D1582" t="s">
        <v>2731</v>
      </c>
      <c r="E1582" t="s">
        <v>9</v>
      </c>
      <c r="F1582" t="s">
        <v>6003</v>
      </c>
      <c r="G1582" s="1">
        <v>1581</v>
      </c>
    </row>
    <row r="1583" spans="1:7" ht="13.5">
      <c r="A1583" t="str">
        <f>"006020"</f>
        <v>006020</v>
      </c>
      <c r="B1583" s="1" t="s">
        <v>641</v>
      </c>
      <c r="C1583" t="s">
        <v>642</v>
      </c>
      <c r="D1583" t="s">
        <v>2732</v>
      </c>
      <c r="E1583" t="s">
        <v>9</v>
      </c>
      <c r="F1583" t="s">
        <v>6004</v>
      </c>
      <c r="G1583" s="1">
        <v>1582</v>
      </c>
    </row>
    <row r="1584" spans="1:7" ht="13.5">
      <c r="A1584" t="str">
        <f>"000651"</f>
        <v>000651</v>
      </c>
      <c r="B1584" s="1" t="s">
        <v>506</v>
      </c>
      <c r="C1584" t="s">
        <v>507</v>
      </c>
      <c r="D1584" t="s">
        <v>2733</v>
      </c>
      <c r="E1584" t="s">
        <v>241</v>
      </c>
      <c r="F1584" t="s">
        <v>6005</v>
      </c>
      <c r="G1584" s="1">
        <v>1583</v>
      </c>
    </row>
    <row r="1585" spans="1:7" ht="13.5">
      <c r="A1585" t="str">
        <f>"001859"</f>
        <v>001859</v>
      </c>
      <c r="B1585" s="1" t="s">
        <v>1041</v>
      </c>
      <c r="C1585" t="s">
        <v>862</v>
      </c>
      <c r="D1585" t="s">
        <v>2734</v>
      </c>
      <c r="E1585" t="s">
        <v>9</v>
      </c>
      <c r="F1585" t="s">
        <v>6006</v>
      </c>
      <c r="G1585" s="1">
        <v>1584</v>
      </c>
    </row>
    <row r="1586" spans="1:7" ht="13.5">
      <c r="A1586" t="str">
        <f>"000167"</f>
        <v>000167</v>
      </c>
      <c r="B1586" s="1" t="s">
        <v>160</v>
      </c>
      <c r="C1586" t="s">
        <v>101</v>
      </c>
      <c r="D1586" t="s">
        <v>2735</v>
      </c>
      <c r="E1586" t="s">
        <v>9</v>
      </c>
      <c r="F1586" t="s">
        <v>6007</v>
      </c>
      <c r="G1586" s="1">
        <v>1585</v>
      </c>
    </row>
    <row r="1587" spans="1:7" ht="13.5">
      <c r="A1587" t="str">
        <f>"000468"</f>
        <v>000468</v>
      </c>
      <c r="B1587" s="1" t="s">
        <v>343</v>
      </c>
      <c r="C1587" t="s">
        <v>7</v>
      </c>
      <c r="D1587" t="s">
        <v>2736</v>
      </c>
      <c r="E1587" t="s">
        <v>9</v>
      </c>
      <c r="F1587" t="s">
        <v>6008</v>
      </c>
      <c r="G1587" s="1">
        <v>1586</v>
      </c>
    </row>
    <row r="1588" spans="1:7" ht="13.5">
      <c r="A1588" t="str">
        <f>"000560"</f>
        <v>000560</v>
      </c>
      <c r="B1588" s="1" t="s">
        <v>1727</v>
      </c>
      <c r="C1588" t="s">
        <v>1564</v>
      </c>
      <c r="D1588" t="s">
        <v>2737</v>
      </c>
      <c r="E1588" t="s">
        <v>241</v>
      </c>
      <c r="F1588" t="s">
        <v>6009</v>
      </c>
      <c r="G1588" s="1">
        <v>1587</v>
      </c>
    </row>
    <row r="1589" spans="1:7" ht="13.5">
      <c r="A1589" t="str">
        <f>"005377"</f>
        <v>005377</v>
      </c>
      <c r="B1589" s="1" t="s">
        <v>2472</v>
      </c>
      <c r="C1589" t="s">
        <v>1752</v>
      </c>
      <c r="D1589" t="s">
        <v>2738</v>
      </c>
      <c r="E1589" t="s">
        <v>9</v>
      </c>
      <c r="F1589" t="s">
        <v>6010</v>
      </c>
      <c r="G1589" s="1">
        <v>1588</v>
      </c>
    </row>
    <row r="1590" spans="1:7" ht="13.5">
      <c r="A1590" t="str">
        <f>"001917"</f>
        <v>001917</v>
      </c>
      <c r="B1590" s="1" t="s">
        <v>2739</v>
      </c>
      <c r="C1590" t="s">
        <v>107</v>
      </c>
      <c r="D1590" t="s">
        <v>2740</v>
      </c>
      <c r="E1590" t="s">
        <v>9</v>
      </c>
      <c r="F1590" t="s">
        <v>6011</v>
      </c>
      <c r="G1590" s="1">
        <v>1589</v>
      </c>
    </row>
    <row r="1591" spans="1:7" ht="13.5">
      <c r="A1591" t="str">
        <f>"000611"</f>
        <v>000611</v>
      </c>
      <c r="B1591" s="1" t="s">
        <v>1431</v>
      </c>
      <c r="C1591" t="s">
        <v>57</v>
      </c>
      <c r="D1591" t="s">
        <v>2741</v>
      </c>
      <c r="E1591" t="s">
        <v>13</v>
      </c>
      <c r="F1591" t="s">
        <v>6012</v>
      </c>
      <c r="G1591" s="1">
        <v>1590</v>
      </c>
    </row>
    <row r="1592" spans="1:7" ht="13.5">
      <c r="A1592" t="str">
        <f>"000275"</f>
        <v>000275</v>
      </c>
      <c r="B1592" s="1" t="s">
        <v>503</v>
      </c>
      <c r="C1592" t="s">
        <v>504</v>
      </c>
      <c r="D1592" t="s">
        <v>2742</v>
      </c>
      <c r="E1592" t="s">
        <v>9</v>
      </c>
      <c r="F1592" t="s">
        <v>6013</v>
      </c>
      <c r="G1592" s="1">
        <v>1591</v>
      </c>
    </row>
    <row r="1593" spans="1:7" ht="13.5">
      <c r="A1593" t="str">
        <f>"002268"</f>
        <v>002268</v>
      </c>
      <c r="B1593" s="1" t="s">
        <v>2743</v>
      </c>
      <c r="C1593" t="s">
        <v>41</v>
      </c>
      <c r="D1593" t="s">
        <v>2744</v>
      </c>
      <c r="E1593" t="s">
        <v>32</v>
      </c>
      <c r="F1593" t="s">
        <v>6014</v>
      </c>
      <c r="G1593" s="1">
        <v>1592</v>
      </c>
    </row>
    <row r="1594" spans="1:7" ht="13.5">
      <c r="A1594" t="str">
        <f>"000823"</f>
        <v>000823</v>
      </c>
      <c r="B1594" s="1" t="s">
        <v>2745</v>
      </c>
      <c r="C1594" t="s">
        <v>101</v>
      </c>
      <c r="D1594" t="s">
        <v>2746</v>
      </c>
      <c r="E1594" t="s">
        <v>9</v>
      </c>
      <c r="F1594" t="s">
        <v>6015</v>
      </c>
      <c r="G1594" s="1">
        <v>1593</v>
      </c>
    </row>
    <row r="1595" spans="1:7" ht="13.5">
      <c r="A1595" t="str">
        <f>"002207"</f>
        <v>002207</v>
      </c>
      <c r="B1595" s="1" t="s">
        <v>852</v>
      </c>
      <c r="C1595" t="s">
        <v>15</v>
      </c>
      <c r="D1595" t="s">
        <v>2747</v>
      </c>
      <c r="E1595" t="s">
        <v>9</v>
      </c>
      <c r="F1595" t="s">
        <v>6016</v>
      </c>
      <c r="G1595" s="1">
        <v>1594</v>
      </c>
    </row>
    <row r="1596" spans="1:7" ht="13.5">
      <c r="A1596" t="str">
        <f>"000168"</f>
        <v>000168</v>
      </c>
      <c r="B1596" s="1" t="s">
        <v>2429</v>
      </c>
      <c r="C1596" t="s">
        <v>27</v>
      </c>
      <c r="D1596" t="s">
        <v>2748</v>
      </c>
      <c r="E1596" t="s">
        <v>9</v>
      </c>
      <c r="F1596" t="s">
        <v>6017</v>
      </c>
      <c r="G1596" s="1">
        <v>1595</v>
      </c>
    </row>
    <row r="1597" spans="1:7" ht="13.5">
      <c r="A1597" t="str">
        <f>"003589"</f>
        <v>003589</v>
      </c>
      <c r="B1597" s="1" t="s">
        <v>2749</v>
      </c>
      <c r="C1597" t="s">
        <v>101</v>
      </c>
      <c r="D1597" t="s">
        <v>2750</v>
      </c>
      <c r="E1597" t="s">
        <v>425</v>
      </c>
      <c r="F1597" t="s">
        <v>6018</v>
      </c>
      <c r="G1597" s="1">
        <v>1596</v>
      </c>
    </row>
    <row r="1598" spans="1:7" ht="13.5">
      <c r="A1598" t="str">
        <f>"977777"</f>
        <v>977777</v>
      </c>
      <c r="B1598" s="1" t="s">
        <v>761</v>
      </c>
      <c r="C1598" t="s">
        <v>762</v>
      </c>
      <c r="D1598" t="s">
        <v>2751</v>
      </c>
      <c r="E1598" t="s">
        <v>36</v>
      </c>
      <c r="F1598" t="s">
        <v>6019</v>
      </c>
      <c r="G1598" s="1">
        <v>1597</v>
      </c>
    </row>
    <row r="1599" spans="1:7" ht="13.5">
      <c r="A1599" t="str">
        <f>"000135"</f>
        <v>000135</v>
      </c>
      <c r="B1599" s="1" t="s">
        <v>2752</v>
      </c>
      <c r="C1599" t="s">
        <v>151</v>
      </c>
      <c r="D1599" t="s">
        <v>2753</v>
      </c>
      <c r="E1599" t="s">
        <v>9</v>
      </c>
      <c r="F1599" t="s">
        <v>6020</v>
      </c>
      <c r="G1599" s="1">
        <v>1598</v>
      </c>
    </row>
    <row r="1600" spans="1:7" ht="13.5">
      <c r="A1600" t="str">
        <f>"001681"</f>
        <v>001681</v>
      </c>
      <c r="B1600" s="1" t="s">
        <v>864</v>
      </c>
      <c r="C1600" t="s">
        <v>72</v>
      </c>
      <c r="D1600" t="s">
        <v>2754</v>
      </c>
      <c r="E1600" t="s">
        <v>36</v>
      </c>
      <c r="F1600" t="s">
        <v>6021</v>
      </c>
      <c r="G1600" s="1">
        <v>1599</v>
      </c>
    </row>
    <row r="1601" spans="1:7" ht="13.5">
      <c r="A1601" t="str">
        <f>"007009"</f>
        <v>007009</v>
      </c>
      <c r="B1601" s="1" t="s">
        <v>1703</v>
      </c>
      <c r="C1601" t="s">
        <v>1704</v>
      </c>
      <c r="D1601" t="s">
        <v>2755</v>
      </c>
      <c r="E1601" t="s">
        <v>52</v>
      </c>
      <c r="F1601" t="s">
        <v>6022</v>
      </c>
      <c r="G1601" s="1">
        <v>1600</v>
      </c>
    </row>
    <row r="1602" spans="1:7" ht="13.5">
      <c r="A1602" t="str">
        <f>"006020"</f>
        <v>006020</v>
      </c>
      <c r="B1602" s="1" t="s">
        <v>641</v>
      </c>
      <c r="C1602" t="s">
        <v>642</v>
      </c>
      <c r="D1602" t="s">
        <v>2756</v>
      </c>
      <c r="E1602" t="s">
        <v>32</v>
      </c>
      <c r="F1602" t="s">
        <v>6023</v>
      </c>
      <c r="G1602" s="1">
        <v>1601</v>
      </c>
    </row>
    <row r="1603" spans="1:7" ht="13.5">
      <c r="A1603" t="str">
        <f>"008800"</f>
        <v>008800</v>
      </c>
      <c r="B1603" s="1" t="s">
        <v>387</v>
      </c>
      <c r="C1603" t="s">
        <v>154</v>
      </c>
      <c r="D1603" t="s">
        <v>2757</v>
      </c>
      <c r="E1603" t="s">
        <v>197</v>
      </c>
      <c r="F1603" t="s">
        <v>6024</v>
      </c>
      <c r="G1603" s="1">
        <v>1602</v>
      </c>
    </row>
    <row r="1604" spans="1:7" ht="13.5">
      <c r="A1604" t="str">
        <f>"003646"</f>
        <v>003646</v>
      </c>
      <c r="B1604" s="1" t="s">
        <v>2398</v>
      </c>
      <c r="C1604" t="s">
        <v>1425</v>
      </c>
      <c r="D1604" t="s">
        <v>2758</v>
      </c>
      <c r="E1604" t="s">
        <v>9</v>
      </c>
      <c r="F1604" t="s">
        <v>6025</v>
      </c>
      <c r="G1604" s="1">
        <v>1603</v>
      </c>
    </row>
    <row r="1605" spans="1:7" ht="13.5">
      <c r="A1605" t="str">
        <f>"000117"</f>
        <v>000117</v>
      </c>
      <c r="B1605" s="1" t="s">
        <v>313</v>
      </c>
      <c r="C1605" t="s">
        <v>314</v>
      </c>
      <c r="D1605" t="s">
        <v>2759</v>
      </c>
      <c r="E1605" t="s">
        <v>32</v>
      </c>
      <c r="F1605" t="s">
        <v>6026</v>
      </c>
      <c r="G1605" s="1">
        <v>1604</v>
      </c>
    </row>
    <row r="1606" spans="1:7" ht="13.5">
      <c r="A1606" t="str">
        <f>"056882"</f>
        <v>056882</v>
      </c>
      <c r="B1606" s="1" t="s">
        <v>2168</v>
      </c>
      <c r="C1606" t="s">
        <v>50</v>
      </c>
      <c r="D1606" t="s">
        <v>2760</v>
      </c>
      <c r="E1606" t="s">
        <v>9</v>
      </c>
      <c r="F1606" t="s">
        <v>6027</v>
      </c>
      <c r="G1606" s="1">
        <v>1605</v>
      </c>
    </row>
    <row r="1607" spans="1:7" ht="13.5">
      <c r="A1607" t="str">
        <f>"028738"</f>
        <v>028738</v>
      </c>
      <c r="B1607" s="1" t="s">
        <v>1624</v>
      </c>
      <c r="C1607" t="s">
        <v>512</v>
      </c>
      <c r="D1607" t="s">
        <v>2761</v>
      </c>
      <c r="E1607" t="s">
        <v>36</v>
      </c>
      <c r="F1607" t="s">
        <v>6028</v>
      </c>
      <c r="G1607" s="1">
        <v>1606</v>
      </c>
    </row>
    <row r="1608" spans="1:7" ht="13.5">
      <c r="A1608" t="str">
        <f>"888196"</f>
        <v>888196</v>
      </c>
      <c r="B1608" s="1" t="s">
        <v>2762</v>
      </c>
      <c r="C1608" t="s">
        <v>193</v>
      </c>
      <c r="D1608" t="s">
        <v>2763</v>
      </c>
      <c r="E1608" t="s">
        <v>13</v>
      </c>
      <c r="F1608" t="s">
        <v>6029</v>
      </c>
      <c r="G1608" s="1">
        <v>1607</v>
      </c>
    </row>
    <row r="1609" spans="1:7" ht="13.5">
      <c r="A1609" t="str">
        <f>"003222"</f>
        <v>003222</v>
      </c>
      <c r="B1609" s="1" t="s">
        <v>1034</v>
      </c>
      <c r="C1609" t="s">
        <v>381</v>
      </c>
      <c r="D1609" t="s">
        <v>2764</v>
      </c>
      <c r="E1609" t="s">
        <v>9</v>
      </c>
      <c r="F1609" t="s">
        <v>6030</v>
      </c>
      <c r="G1609" s="1">
        <v>1608</v>
      </c>
    </row>
    <row r="1610" spans="1:7" ht="13.5">
      <c r="A1610" t="str">
        <f>"003936"</f>
        <v>003936</v>
      </c>
      <c r="B1610" s="1" t="s">
        <v>1219</v>
      </c>
      <c r="C1610" t="s">
        <v>434</v>
      </c>
      <c r="D1610" t="s">
        <v>2765</v>
      </c>
      <c r="E1610" t="s">
        <v>9</v>
      </c>
      <c r="F1610" t="s">
        <v>6031</v>
      </c>
      <c r="G1610" s="1">
        <v>1609</v>
      </c>
    </row>
    <row r="1611" spans="1:7" ht="13.5">
      <c r="A1611" t="str">
        <f>"001585"</f>
        <v>001585</v>
      </c>
      <c r="B1611" s="1" t="s">
        <v>2766</v>
      </c>
      <c r="C1611" t="s">
        <v>397</v>
      </c>
      <c r="D1611" t="s">
        <v>2767</v>
      </c>
      <c r="E1611" t="s">
        <v>9</v>
      </c>
      <c r="F1611" t="s">
        <v>6032</v>
      </c>
      <c r="G1611" s="1">
        <v>1610</v>
      </c>
    </row>
    <row r="1612" spans="1:7" ht="13.5">
      <c r="A1612" t="str">
        <f>"999119"</f>
        <v>999119</v>
      </c>
      <c r="B1612" s="1" t="s">
        <v>2768</v>
      </c>
      <c r="C1612" t="s">
        <v>1124</v>
      </c>
      <c r="D1612" t="s">
        <v>2769</v>
      </c>
      <c r="E1612" t="s">
        <v>607</v>
      </c>
      <c r="F1612" t="s">
        <v>6033</v>
      </c>
      <c r="G1612" s="1">
        <v>1611</v>
      </c>
    </row>
    <row r="1613" spans="1:7" ht="13.5">
      <c r="A1613" t="str">
        <f>"123456"</f>
        <v>123456</v>
      </c>
      <c r="B1613" s="1" t="s">
        <v>2770</v>
      </c>
      <c r="C1613" t="s">
        <v>72</v>
      </c>
      <c r="D1613" t="s">
        <v>2771</v>
      </c>
      <c r="E1613" t="s">
        <v>9</v>
      </c>
      <c r="F1613" t="s">
        <v>6034</v>
      </c>
      <c r="G1613" s="1">
        <v>1612</v>
      </c>
    </row>
    <row r="1614" spans="1:7" ht="13.5">
      <c r="A1614" t="str">
        <f>"001998"</f>
        <v>001998</v>
      </c>
      <c r="B1614" s="1" t="s">
        <v>847</v>
      </c>
      <c r="C1614" t="s">
        <v>27</v>
      </c>
      <c r="D1614" t="s">
        <v>2772</v>
      </c>
      <c r="E1614" t="s">
        <v>179</v>
      </c>
      <c r="F1614" t="s">
        <v>6035</v>
      </c>
      <c r="G1614" s="1">
        <v>1613</v>
      </c>
    </row>
    <row r="1615" spans="1:7" ht="13.5">
      <c r="A1615" t="str">
        <f>"000211"</f>
        <v>000211</v>
      </c>
      <c r="B1615" s="1" t="s">
        <v>596</v>
      </c>
      <c r="C1615" t="s">
        <v>597</v>
      </c>
      <c r="D1615" t="s">
        <v>2773</v>
      </c>
      <c r="E1615" t="s">
        <v>32</v>
      </c>
      <c r="F1615" t="s">
        <v>6036</v>
      </c>
      <c r="G1615" s="1">
        <v>1614</v>
      </c>
    </row>
    <row r="1616" spans="1:7" ht="13.5">
      <c r="A1616" t="str">
        <f>"005576"</f>
        <v>005576</v>
      </c>
      <c r="B1616" s="1" t="s">
        <v>1738</v>
      </c>
      <c r="C1616" t="s">
        <v>850</v>
      </c>
      <c r="D1616" t="s">
        <v>2774</v>
      </c>
      <c r="E1616" t="s">
        <v>32</v>
      </c>
      <c r="F1616" t="s">
        <v>6037</v>
      </c>
      <c r="G1616" s="1">
        <v>1615</v>
      </c>
    </row>
    <row r="1617" spans="1:7" ht="13.5">
      <c r="A1617" t="str">
        <f>"353333"</f>
        <v>353333</v>
      </c>
      <c r="B1617" s="1" t="s">
        <v>2775</v>
      </c>
      <c r="C1617" t="s">
        <v>21</v>
      </c>
      <c r="D1617" t="s">
        <v>2776</v>
      </c>
      <c r="E1617" t="s">
        <v>9</v>
      </c>
      <c r="F1617" t="s">
        <v>6038</v>
      </c>
      <c r="G1617" s="1">
        <v>1616</v>
      </c>
    </row>
    <row r="1618" spans="1:7" ht="13.5">
      <c r="A1618" t="str">
        <f>"006388"</f>
        <v>006388</v>
      </c>
      <c r="B1618" s="1" t="s">
        <v>839</v>
      </c>
      <c r="C1618" t="s">
        <v>77</v>
      </c>
      <c r="D1618" t="s">
        <v>2777</v>
      </c>
      <c r="E1618" t="s">
        <v>9</v>
      </c>
      <c r="F1618" t="s">
        <v>6039</v>
      </c>
      <c r="G1618" s="1">
        <v>1617</v>
      </c>
    </row>
    <row r="1619" spans="1:7" ht="13.5">
      <c r="A1619" t="str">
        <f>"000379"</f>
        <v>000379</v>
      </c>
      <c r="B1619" s="1" t="s">
        <v>1665</v>
      </c>
      <c r="C1619" t="s">
        <v>27</v>
      </c>
      <c r="D1619" t="s">
        <v>2778</v>
      </c>
      <c r="E1619" t="s">
        <v>278</v>
      </c>
      <c r="F1619" t="s">
        <v>6040</v>
      </c>
      <c r="G1619" s="1">
        <v>1618</v>
      </c>
    </row>
    <row r="1620" spans="1:7" ht="13.5">
      <c r="A1620" t="str">
        <f>"099866"</f>
        <v>099866</v>
      </c>
      <c r="B1620" s="1" t="s">
        <v>2779</v>
      </c>
      <c r="C1620" t="s">
        <v>651</v>
      </c>
      <c r="D1620" t="s">
        <v>2780</v>
      </c>
      <c r="E1620" t="s">
        <v>9</v>
      </c>
      <c r="F1620" t="s">
        <v>6041</v>
      </c>
      <c r="G1620" s="1">
        <v>1619</v>
      </c>
    </row>
    <row r="1621" spans="1:7" ht="13.5">
      <c r="A1621" t="str">
        <f>"000898"</f>
        <v>000898</v>
      </c>
      <c r="B1621" s="1" t="s">
        <v>20</v>
      </c>
      <c r="C1621" t="s">
        <v>21</v>
      </c>
      <c r="D1621" t="s">
        <v>2781</v>
      </c>
      <c r="E1621" t="s">
        <v>241</v>
      </c>
      <c r="F1621" t="s">
        <v>6042</v>
      </c>
      <c r="G1621" s="1">
        <v>1620</v>
      </c>
    </row>
    <row r="1622" spans="1:7" ht="13.5">
      <c r="A1622" t="str">
        <f>"769256"</f>
        <v>769256</v>
      </c>
      <c r="B1622" s="1" t="s">
        <v>1505</v>
      </c>
      <c r="C1622" t="s">
        <v>462</v>
      </c>
      <c r="D1622" t="s">
        <v>2782</v>
      </c>
      <c r="E1622" t="s">
        <v>32</v>
      </c>
      <c r="F1622" t="s">
        <v>6043</v>
      </c>
      <c r="G1622" s="1">
        <v>1621</v>
      </c>
    </row>
    <row r="1623" spans="1:7" ht="13.5">
      <c r="A1623" t="str">
        <f>"009678"</f>
        <v>009678</v>
      </c>
      <c r="B1623" s="1" t="s">
        <v>64</v>
      </c>
      <c r="C1623" t="s">
        <v>65</v>
      </c>
      <c r="D1623" t="s">
        <v>2783</v>
      </c>
      <c r="E1623" t="s">
        <v>32</v>
      </c>
      <c r="F1623" t="s">
        <v>6044</v>
      </c>
      <c r="G1623" s="1">
        <v>1622</v>
      </c>
    </row>
    <row r="1624" spans="1:7" ht="13.5">
      <c r="A1624" t="str">
        <f>"000059"</f>
        <v>000059</v>
      </c>
      <c r="B1624" s="1" t="s">
        <v>2784</v>
      </c>
      <c r="C1624" t="s">
        <v>224</v>
      </c>
      <c r="D1624" t="s">
        <v>2785</v>
      </c>
      <c r="E1624" t="s">
        <v>9</v>
      </c>
      <c r="F1624" t="s">
        <v>6045</v>
      </c>
      <c r="G1624" s="1">
        <v>1623</v>
      </c>
    </row>
    <row r="1625" spans="1:7" ht="13.5">
      <c r="A1625" t="str">
        <f>"001870"</f>
        <v>001870</v>
      </c>
      <c r="B1625" s="1" t="s">
        <v>1527</v>
      </c>
      <c r="C1625" t="s">
        <v>248</v>
      </c>
      <c r="D1625" t="s">
        <v>2786</v>
      </c>
      <c r="E1625" t="s">
        <v>9</v>
      </c>
      <c r="F1625" t="s">
        <v>6046</v>
      </c>
      <c r="G1625" s="1">
        <v>1624</v>
      </c>
    </row>
    <row r="1626" spans="1:7" ht="13.5">
      <c r="A1626" t="str">
        <f>"000201"</f>
        <v>000201</v>
      </c>
      <c r="B1626" s="1" t="s">
        <v>2787</v>
      </c>
      <c r="C1626" t="s">
        <v>850</v>
      </c>
      <c r="D1626" t="s">
        <v>2788</v>
      </c>
      <c r="E1626" t="s">
        <v>9</v>
      </c>
      <c r="F1626" t="s">
        <v>6047</v>
      </c>
      <c r="G1626" s="1">
        <v>1625</v>
      </c>
    </row>
    <row r="1627" spans="1:7" ht="13.5">
      <c r="A1627" t="str">
        <f>"003856"</f>
        <v>003856</v>
      </c>
      <c r="B1627" s="1" t="s">
        <v>2789</v>
      </c>
      <c r="C1627" t="s">
        <v>50</v>
      </c>
      <c r="D1627" t="s">
        <v>2790</v>
      </c>
      <c r="E1627" t="s">
        <v>9</v>
      </c>
      <c r="F1627" t="s">
        <v>6048</v>
      </c>
      <c r="G1627" s="1">
        <v>1626</v>
      </c>
    </row>
    <row r="1628" spans="1:7" ht="13.5">
      <c r="A1628" t="str">
        <f>"006059"</f>
        <v>006059</v>
      </c>
      <c r="B1628" s="1" t="s">
        <v>260</v>
      </c>
      <c r="C1628" t="s">
        <v>261</v>
      </c>
      <c r="D1628" t="s">
        <v>2791</v>
      </c>
      <c r="E1628" t="s">
        <v>32</v>
      </c>
      <c r="F1628" t="s">
        <v>6049</v>
      </c>
      <c r="G1628" s="1">
        <v>1627</v>
      </c>
    </row>
    <row r="1629" spans="1:7" ht="13.5">
      <c r="A1629" t="str">
        <f>"000777"</f>
        <v>000777</v>
      </c>
      <c r="B1629" s="1" t="s">
        <v>710</v>
      </c>
      <c r="C1629" t="s">
        <v>711</v>
      </c>
      <c r="D1629" t="s">
        <v>2792</v>
      </c>
      <c r="E1629" t="s">
        <v>9</v>
      </c>
      <c r="F1629" t="s">
        <v>6050</v>
      </c>
      <c r="G1629" s="1">
        <v>1628</v>
      </c>
    </row>
    <row r="1630" spans="1:7" ht="13.5">
      <c r="A1630" t="str">
        <f>"006529"</f>
        <v>006529</v>
      </c>
      <c r="B1630" s="1" t="s">
        <v>17</v>
      </c>
      <c r="C1630" t="s">
        <v>18</v>
      </c>
      <c r="D1630" t="s">
        <v>2793</v>
      </c>
      <c r="E1630" t="s">
        <v>197</v>
      </c>
      <c r="F1630" t="s">
        <v>6051</v>
      </c>
      <c r="G1630" s="1">
        <v>1629</v>
      </c>
    </row>
    <row r="1631" spans="1:7" ht="13.5">
      <c r="A1631" t="str">
        <f>"002128"</f>
        <v>002128</v>
      </c>
      <c r="B1631" s="1" t="s">
        <v>1005</v>
      </c>
      <c r="C1631" t="s">
        <v>107</v>
      </c>
      <c r="D1631" t="s">
        <v>2794</v>
      </c>
      <c r="E1631" t="s">
        <v>9</v>
      </c>
      <c r="F1631" t="s">
        <v>6052</v>
      </c>
      <c r="G1631" s="1">
        <v>1630</v>
      </c>
    </row>
    <row r="1632" spans="1:7" ht="13.5">
      <c r="A1632" t="str">
        <f>"005597"</f>
        <v>005597</v>
      </c>
      <c r="B1632" s="1" t="s">
        <v>1421</v>
      </c>
      <c r="C1632" t="s">
        <v>101</v>
      </c>
      <c r="D1632" t="s">
        <v>2795</v>
      </c>
      <c r="E1632" t="s">
        <v>36</v>
      </c>
      <c r="F1632" t="s">
        <v>6053</v>
      </c>
      <c r="G1632" s="1">
        <v>1631</v>
      </c>
    </row>
    <row r="1633" spans="1:7" ht="13.5">
      <c r="A1633" t="str">
        <f>"001818"</f>
        <v>001818</v>
      </c>
      <c r="B1633" s="1" t="s">
        <v>676</v>
      </c>
      <c r="C1633" t="s">
        <v>151</v>
      </c>
      <c r="D1633" t="s">
        <v>2796</v>
      </c>
      <c r="E1633" t="s">
        <v>9</v>
      </c>
      <c r="F1633" t="s">
        <v>6054</v>
      </c>
      <c r="G1633" s="1">
        <v>1632</v>
      </c>
    </row>
    <row r="1634" spans="1:7" ht="13.5">
      <c r="A1634" t="str">
        <f>"000090"</f>
        <v>000090</v>
      </c>
      <c r="B1634" s="1" t="s">
        <v>2797</v>
      </c>
      <c r="C1634" t="s">
        <v>101</v>
      </c>
      <c r="D1634" t="s">
        <v>2798</v>
      </c>
      <c r="E1634" t="s">
        <v>32</v>
      </c>
      <c r="F1634" t="s">
        <v>6055</v>
      </c>
      <c r="G1634" s="1">
        <v>1633</v>
      </c>
    </row>
    <row r="1635" spans="1:7" ht="13.5">
      <c r="A1635" t="str">
        <f>"000152"</f>
        <v>000152</v>
      </c>
      <c r="B1635" s="1" t="s">
        <v>1184</v>
      </c>
      <c r="C1635" t="s">
        <v>1185</v>
      </c>
      <c r="D1635" t="s">
        <v>2799</v>
      </c>
      <c r="E1635" t="s">
        <v>9</v>
      </c>
      <c r="F1635" t="s">
        <v>6056</v>
      </c>
      <c r="G1635" s="1">
        <v>1634</v>
      </c>
    </row>
    <row r="1636" spans="1:7" ht="13.5">
      <c r="A1636" t="str">
        <f>"001338"</f>
        <v>001338</v>
      </c>
      <c r="B1636" s="1" t="s">
        <v>771</v>
      </c>
      <c r="C1636" t="s">
        <v>120</v>
      </c>
      <c r="D1636" t="s">
        <v>2800</v>
      </c>
      <c r="E1636" t="s">
        <v>9</v>
      </c>
      <c r="F1636" t="s">
        <v>6057</v>
      </c>
      <c r="G1636" s="1">
        <v>1635</v>
      </c>
    </row>
    <row r="1637" spans="1:7" ht="13.5">
      <c r="A1637" t="str">
        <f>"096992"</f>
        <v>096992</v>
      </c>
      <c r="B1637" s="1" t="s">
        <v>416</v>
      </c>
      <c r="C1637" t="s">
        <v>77</v>
      </c>
      <c r="D1637" t="s">
        <v>2801</v>
      </c>
      <c r="E1637" t="s">
        <v>9</v>
      </c>
      <c r="F1637" t="s">
        <v>6058</v>
      </c>
      <c r="G1637" s="1">
        <v>1636</v>
      </c>
    </row>
    <row r="1638" spans="1:7" ht="13.5">
      <c r="A1638" t="str">
        <f>"009712"</f>
        <v>009712</v>
      </c>
      <c r="B1638" s="1" t="s">
        <v>2802</v>
      </c>
      <c r="C1638" t="s">
        <v>1313</v>
      </c>
      <c r="D1638" t="s">
        <v>2803</v>
      </c>
      <c r="E1638" t="s">
        <v>9</v>
      </c>
      <c r="F1638" t="s">
        <v>6059</v>
      </c>
      <c r="G1638" s="1">
        <v>1637</v>
      </c>
    </row>
    <row r="1639" spans="1:7" ht="13.5">
      <c r="A1639" t="str">
        <f>"082777"</f>
        <v>082777</v>
      </c>
      <c r="B1639" s="1" t="s">
        <v>2804</v>
      </c>
      <c r="C1639" t="s">
        <v>11</v>
      </c>
      <c r="D1639" t="s">
        <v>2805</v>
      </c>
      <c r="E1639" t="s">
        <v>9</v>
      </c>
      <c r="F1639" t="s">
        <v>6060</v>
      </c>
      <c r="G1639" s="1">
        <v>1638</v>
      </c>
    </row>
    <row r="1640" spans="1:7" ht="13.5">
      <c r="A1640" t="str">
        <f>"002325"</f>
        <v>002325</v>
      </c>
      <c r="B1640" s="1" t="s">
        <v>1138</v>
      </c>
      <c r="C1640" t="s">
        <v>101</v>
      </c>
      <c r="D1640" t="s">
        <v>2806</v>
      </c>
      <c r="E1640" t="s">
        <v>9</v>
      </c>
      <c r="F1640" t="s">
        <v>6061</v>
      </c>
      <c r="G1640" s="1">
        <v>1639</v>
      </c>
    </row>
    <row r="1641" spans="1:7" ht="13.5">
      <c r="A1641" t="str">
        <f>"006979"</f>
        <v>006979</v>
      </c>
      <c r="B1641" s="1" t="s">
        <v>2807</v>
      </c>
      <c r="C1641" t="s">
        <v>82</v>
      </c>
      <c r="D1641" t="s">
        <v>2808</v>
      </c>
      <c r="E1641" t="s">
        <v>32</v>
      </c>
      <c r="F1641" t="s">
        <v>6062</v>
      </c>
      <c r="G1641" s="1">
        <v>1640</v>
      </c>
    </row>
    <row r="1642" spans="1:7" ht="13.5">
      <c r="A1642" t="str">
        <f>"066789"</f>
        <v>066789</v>
      </c>
      <c r="B1642" s="1" t="s">
        <v>1134</v>
      </c>
      <c r="C1642" t="s">
        <v>419</v>
      </c>
      <c r="D1642" t="s">
        <v>2809</v>
      </c>
      <c r="E1642" t="s">
        <v>197</v>
      </c>
      <c r="F1642" t="s">
        <v>6063</v>
      </c>
      <c r="G1642" s="1">
        <v>1641</v>
      </c>
    </row>
    <row r="1643" spans="1:7" ht="13.5">
      <c r="A1643" t="str">
        <f>"049959"</f>
        <v>049959</v>
      </c>
      <c r="B1643" s="1" t="s">
        <v>2236</v>
      </c>
      <c r="C1643" t="s">
        <v>419</v>
      </c>
      <c r="D1643" t="s">
        <v>2810</v>
      </c>
      <c r="E1643" t="s">
        <v>9</v>
      </c>
      <c r="F1643" t="s">
        <v>6064</v>
      </c>
      <c r="G1643" s="1">
        <v>1642</v>
      </c>
    </row>
    <row r="1644" spans="1:7" ht="13.5">
      <c r="A1644" t="str">
        <f>"003682"</f>
        <v>003682</v>
      </c>
      <c r="B1644" s="1" t="s">
        <v>97</v>
      </c>
      <c r="C1644" t="s">
        <v>98</v>
      </c>
      <c r="D1644" t="s">
        <v>2811</v>
      </c>
      <c r="E1644" t="s">
        <v>9</v>
      </c>
      <c r="F1644" t="s">
        <v>6065</v>
      </c>
      <c r="G1644" s="1">
        <v>1643</v>
      </c>
    </row>
    <row r="1645" spans="1:7" ht="13.5">
      <c r="A1645" t="str">
        <f>"008833"</f>
        <v>008833</v>
      </c>
      <c r="B1645" s="1" t="s">
        <v>2812</v>
      </c>
      <c r="C1645" t="s">
        <v>1039</v>
      </c>
      <c r="D1645" t="s">
        <v>2813</v>
      </c>
      <c r="E1645" t="s">
        <v>32</v>
      </c>
      <c r="F1645" t="s">
        <v>6066</v>
      </c>
      <c r="G1645" s="1">
        <v>1644</v>
      </c>
    </row>
    <row r="1646" spans="1:7" ht="13.5">
      <c r="A1646" t="str">
        <f>"007969"</f>
        <v>007969</v>
      </c>
      <c r="B1646" s="1" t="s">
        <v>2675</v>
      </c>
      <c r="C1646" t="s">
        <v>34</v>
      </c>
      <c r="D1646" t="s">
        <v>2814</v>
      </c>
      <c r="E1646" t="s">
        <v>90</v>
      </c>
      <c r="F1646" t="s">
        <v>6067</v>
      </c>
      <c r="G1646" s="1">
        <v>1645</v>
      </c>
    </row>
    <row r="1647" spans="1:7" ht="13.5">
      <c r="A1647" t="str">
        <f>"073866"</f>
        <v>073866</v>
      </c>
      <c r="B1647" s="1" t="s">
        <v>347</v>
      </c>
      <c r="C1647" t="s">
        <v>101</v>
      </c>
      <c r="D1647" t="s">
        <v>2815</v>
      </c>
      <c r="E1647" t="s">
        <v>9</v>
      </c>
      <c r="F1647" t="s">
        <v>6068</v>
      </c>
      <c r="G1647" s="1">
        <v>1646</v>
      </c>
    </row>
    <row r="1648" spans="1:7" ht="13.5">
      <c r="A1648" t="str">
        <f>"000877"</f>
        <v>000877</v>
      </c>
      <c r="B1648" s="1" t="s">
        <v>1399</v>
      </c>
      <c r="C1648" t="s">
        <v>1400</v>
      </c>
      <c r="D1648" t="s">
        <v>2816</v>
      </c>
      <c r="E1648" t="s">
        <v>9</v>
      </c>
      <c r="F1648" t="s">
        <v>6069</v>
      </c>
      <c r="G1648" s="1">
        <v>1647</v>
      </c>
    </row>
    <row r="1649" spans="1:7" ht="13.5">
      <c r="A1649" t="str">
        <f>"083398"</f>
        <v>083398</v>
      </c>
      <c r="B1649" s="1" t="s">
        <v>1445</v>
      </c>
      <c r="C1649" t="s">
        <v>739</v>
      </c>
      <c r="D1649" t="s">
        <v>2817</v>
      </c>
      <c r="E1649" t="s">
        <v>197</v>
      </c>
      <c r="F1649" t="s">
        <v>6070</v>
      </c>
      <c r="G1649" s="1">
        <v>1648</v>
      </c>
    </row>
    <row r="1650" spans="1:7" ht="13.5">
      <c r="A1650" t="str">
        <f>"087999"</f>
        <v>087999</v>
      </c>
      <c r="B1650" s="1" t="s">
        <v>244</v>
      </c>
      <c r="C1650" t="s">
        <v>245</v>
      </c>
      <c r="D1650" t="s">
        <v>2818</v>
      </c>
      <c r="E1650" t="s">
        <v>9</v>
      </c>
      <c r="F1650" t="s">
        <v>6071</v>
      </c>
      <c r="G1650" s="1">
        <v>1649</v>
      </c>
    </row>
    <row r="1651" spans="1:7" ht="13.5">
      <c r="A1651" t="str">
        <f>"012345"</f>
        <v>012345</v>
      </c>
      <c r="B1651" s="1" t="s">
        <v>1206</v>
      </c>
      <c r="C1651" t="s">
        <v>50</v>
      </c>
      <c r="D1651" t="s">
        <v>2819</v>
      </c>
      <c r="E1651" t="s">
        <v>9</v>
      </c>
      <c r="F1651" t="s">
        <v>6072</v>
      </c>
      <c r="G1651" s="1">
        <v>1650</v>
      </c>
    </row>
    <row r="1652" spans="1:7" ht="13.5">
      <c r="A1652" t="str">
        <f>"003646"</f>
        <v>003646</v>
      </c>
      <c r="B1652" s="1" t="s">
        <v>2398</v>
      </c>
      <c r="C1652" t="s">
        <v>1425</v>
      </c>
      <c r="D1652" t="s">
        <v>2820</v>
      </c>
      <c r="E1652" t="s">
        <v>32</v>
      </c>
      <c r="F1652" t="s">
        <v>6073</v>
      </c>
      <c r="G1652" s="1">
        <v>1651</v>
      </c>
    </row>
    <row r="1653" spans="1:7" ht="13.5">
      <c r="A1653" t="str">
        <f>"810999"</f>
        <v>810999</v>
      </c>
      <c r="B1653" s="1" t="s">
        <v>2821</v>
      </c>
      <c r="C1653" t="s">
        <v>2822</v>
      </c>
      <c r="D1653" t="s">
        <v>2823</v>
      </c>
      <c r="E1653" t="s">
        <v>9</v>
      </c>
      <c r="F1653" t="s">
        <v>6074</v>
      </c>
      <c r="G1653" s="1">
        <v>1652</v>
      </c>
    </row>
    <row r="1654" spans="1:7" ht="13.5">
      <c r="A1654" t="str">
        <f>"006529"</f>
        <v>006529</v>
      </c>
      <c r="B1654" s="1" t="s">
        <v>17</v>
      </c>
      <c r="C1654" t="s">
        <v>18</v>
      </c>
      <c r="D1654" t="s">
        <v>2824</v>
      </c>
      <c r="E1654" t="s">
        <v>9</v>
      </c>
      <c r="F1654" t="s">
        <v>6075</v>
      </c>
      <c r="G1654" s="1">
        <v>1653</v>
      </c>
    </row>
    <row r="1655" spans="1:7" ht="13.5">
      <c r="A1655" t="str">
        <f>"002168"</f>
        <v>002168</v>
      </c>
      <c r="B1655" s="1" t="s">
        <v>2825</v>
      </c>
      <c r="C1655" t="s">
        <v>123</v>
      </c>
      <c r="D1655" t="s">
        <v>2826</v>
      </c>
      <c r="E1655" t="s">
        <v>9</v>
      </c>
      <c r="F1655" t="s">
        <v>6076</v>
      </c>
      <c r="G1655" s="1">
        <v>1654</v>
      </c>
    </row>
    <row r="1656" spans="1:7" ht="13.5">
      <c r="A1656" t="str">
        <f>"000203"</f>
        <v>000203</v>
      </c>
      <c r="B1656" s="1" t="s">
        <v>730</v>
      </c>
      <c r="C1656" t="s">
        <v>27</v>
      </c>
      <c r="D1656" t="s">
        <v>2827</v>
      </c>
      <c r="E1656" t="s">
        <v>9</v>
      </c>
      <c r="F1656" t="s">
        <v>6077</v>
      </c>
      <c r="G1656" s="1">
        <v>1655</v>
      </c>
    </row>
    <row r="1657" spans="1:7" ht="13.5">
      <c r="A1657" t="str">
        <f>"000811"</f>
        <v>000811</v>
      </c>
      <c r="B1657" s="1" t="s">
        <v>2828</v>
      </c>
      <c r="C1657" t="s">
        <v>101</v>
      </c>
      <c r="D1657" t="s">
        <v>2829</v>
      </c>
      <c r="E1657" t="s">
        <v>9</v>
      </c>
      <c r="F1657" t="s">
        <v>6078</v>
      </c>
      <c r="G1657" s="1">
        <v>1656</v>
      </c>
    </row>
    <row r="1658" spans="1:7" ht="13.5">
      <c r="A1658" t="str">
        <f>"006188"</f>
        <v>006188</v>
      </c>
      <c r="B1658" s="1" t="s">
        <v>2183</v>
      </c>
      <c r="C1658" t="s">
        <v>177</v>
      </c>
      <c r="D1658" t="s">
        <v>2830</v>
      </c>
      <c r="E1658" t="s">
        <v>9</v>
      </c>
      <c r="F1658" t="s">
        <v>6079</v>
      </c>
      <c r="G1658" s="1">
        <v>1657</v>
      </c>
    </row>
    <row r="1659" spans="1:7" ht="13.5">
      <c r="A1659" t="str">
        <f>"002089"</f>
        <v>002089</v>
      </c>
      <c r="B1659" s="1" t="s">
        <v>256</v>
      </c>
      <c r="C1659" t="s">
        <v>135</v>
      </c>
      <c r="D1659" t="s">
        <v>2831</v>
      </c>
      <c r="E1659" t="s">
        <v>32</v>
      </c>
      <c r="F1659" t="s">
        <v>6080</v>
      </c>
      <c r="G1659" s="1">
        <v>1658</v>
      </c>
    </row>
    <row r="1660" spans="1:7" ht="13.5">
      <c r="A1660" t="str">
        <f>"003812"</f>
        <v>003812</v>
      </c>
      <c r="B1660" s="1" t="s">
        <v>1477</v>
      </c>
      <c r="C1660" t="s">
        <v>107</v>
      </c>
      <c r="D1660" t="s">
        <v>2832</v>
      </c>
      <c r="E1660" t="s">
        <v>9</v>
      </c>
      <c r="F1660" t="s">
        <v>6081</v>
      </c>
      <c r="G1660" s="1">
        <v>1659</v>
      </c>
    </row>
    <row r="1661" spans="1:7" ht="13.5">
      <c r="A1661" t="str">
        <f>"000871"</f>
        <v>000871</v>
      </c>
      <c r="B1661" s="1" t="s">
        <v>2833</v>
      </c>
      <c r="C1661" t="s">
        <v>18</v>
      </c>
      <c r="D1661" t="s">
        <v>2834</v>
      </c>
      <c r="E1661" t="s">
        <v>9</v>
      </c>
      <c r="F1661" t="s">
        <v>6082</v>
      </c>
      <c r="G1661" s="1">
        <v>1660</v>
      </c>
    </row>
    <row r="1662" spans="1:7" ht="13.5">
      <c r="A1662" t="str">
        <f>"688999"</f>
        <v>688999</v>
      </c>
      <c r="B1662" s="1" t="s">
        <v>806</v>
      </c>
      <c r="C1662" t="s">
        <v>201</v>
      </c>
      <c r="D1662" t="s">
        <v>2835</v>
      </c>
      <c r="E1662" t="s">
        <v>13</v>
      </c>
      <c r="F1662" t="s">
        <v>6083</v>
      </c>
      <c r="G1662" s="1">
        <v>1661</v>
      </c>
    </row>
    <row r="1663" spans="1:7" ht="13.5">
      <c r="A1663" t="str">
        <f>"095999"</f>
        <v>095999</v>
      </c>
      <c r="B1663" s="1" t="s">
        <v>511</v>
      </c>
      <c r="C1663" t="s">
        <v>512</v>
      </c>
      <c r="D1663" t="s">
        <v>2836</v>
      </c>
      <c r="E1663" t="s">
        <v>32</v>
      </c>
      <c r="F1663" t="s">
        <v>6084</v>
      </c>
      <c r="G1663" s="1">
        <v>1662</v>
      </c>
    </row>
    <row r="1664" spans="1:7" ht="13.5">
      <c r="A1664" t="str">
        <f>"000028"</f>
        <v>000028</v>
      </c>
      <c r="B1664" s="1" t="s">
        <v>2837</v>
      </c>
      <c r="C1664" t="s">
        <v>50</v>
      </c>
      <c r="D1664" t="s">
        <v>2838</v>
      </c>
      <c r="E1664" t="s">
        <v>9</v>
      </c>
      <c r="F1664" t="s">
        <v>6085</v>
      </c>
      <c r="G1664" s="1">
        <v>1663</v>
      </c>
    </row>
    <row r="1665" spans="1:7" ht="13.5">
      <c r="A1665" t="str">
        <f>"000996"</f>
        <v>000996</v>
      </c>
      <c r="B1665" s="1" t="s">
        <v>2839</v>
      </c>
      <c r="C1665" t="s">
        <v>95</v>
      </c>
      <c r="D1665" t="s">
        <v>2840</v>
      </c>
      <c r="E1665" t="s">
        <v>36</v>
      </c>
      <c r="F1665" t="s">
        <v>6086</v>
      </c>
      <c r="G1665" s="1">
        <v>1664</v>
      </c>
    </row>
    <row r="1666" spans="1:7" ht="13.5">
      <c r="A1666" t="str">
        <f>"002285"</f>
        <v>002285</v>
      </c>
      <c r="B1666" s="1" t="s">
        <v>2841</v>
      </c>
      <c r="C1666" t="s">
        <v>50</v>
      </c>
      <c r="D1666" t="s">
        <v>2842</v>
      </c>
      <c r="E1666" t="s">
        <v>9</v>
      </c>
      <c r="F1666" t="s">
        <v>6087</v>
      </c>
      <c r="G1666" s="1">
        <v>1665</v>
      </c>
    </row>
    <row r="1667" spans="1:7" ht="13.5">
      <c r="A1667" t="str">
        <f>"005333"</f>
        <v>005333</v>
      </c>
      <c r="B1667" s="1" t="s">
        <v>2843</v>
      </c>
      <c r="C1667" t="s">
        <v>72</v>
      </c>
      <c r="D1667" t="s">
        <v>2844</v>
      </c>
      <c r="E1667" t="s">
        <v>32</v>
      </c>
      <c r="F1667" t="s">
        <v>6088</v>
      </c>
      <c r="G1667" s="1">
        <v>1666</v>
      </c>
    </row>
    <row r="1668" spans="1:7" ht="13.5">
      <c r="A1668" t="str">
        <f>"099199"</f>
        <v>099199</v>
      </c>
      <c r="B1668" s="1" t="s">
        <v>575</v>
      </c>
      <c r="C1668" t="s">
        <v>101</v>
      </c>
      <c r="D1668" t="s">
        <v>2845</v>
      </c>
      <c r="E1668" t="s">
        <v>52</v>
      </c>
      <c r="F1668" t="s">
        <v>6089</v>
      </c>
      <c r="G1668" s="1">
        <v>1667</v>
      </c>
    </row>
    <row r="1669" spans="1:7" ht="13.5">
      <c r="A1669" t="str">
        <f>"003228"</f>
        <v>003228</v>
      </c>
      <c r="B1669" s="1" t="s">
        <v>2229</v>
      </c>
      <c r="C1669" t="s">
        <v>230</v>
      </c>
      <c r="D1669" t="s">
        <v>2846</v>
      </c>
      <c r="E1669" t="s">
        <v>9</v>
      </c>
      <c r="F1669" t="s">
        <v>6090</v>
      </c>
      <c r="G1669" s="1">
        <v>1668</v>
      </c>
    </row>
    <row r="1670" spans="1:7" ht="13.5">
      <c r="A1670" t="str">
        <f>"006529"</f>
        <v>006529</v>
      </c>
      <c r="B1670" s="1" t="s">
        <v>17</v>
      </c>
      <c r="C1670" t="s">
        <v>18</v>
      </c>
      <c r="D1670" t="s">
        <v>2847</v>
      </c>
      <c r="E1670" t="s">
        <v>9</v>
      </c>
      <c r="F1670" t="s">
        <v>6091</v>
      </c>
      <c r="G1670" s="1">
        <v>1669</v>
      </c>
    </row>
    <row r="1671" spans="1:7" ht="13.5">
      <c r="A1671" t="str">
        <f>"363838"</f>
        <v>363838</v>
      </c>
      <c r="B1671" s="1" t="s">
        <v>2848</v>
      </c>
      <c r="C1671" t="s">
        <v>82</v>
      </c>
      <c r="D1671" t="s">
        <v>2849</v>
      </c>
      <c r="E1671" t="s">
        <v>13</v>
      </c>
      <c r="F1671" t="s">
        <v>6092</v>
      </c>
      <c r="G1671" s="1">
        <v>1670</v>
      </c>
    </row>
    <row r="1672" spans="1:7" ht="13.5">
      <c r="A1672" t="str">
        <f>"021555"</f>
        <v>021555</v>
      </c>
      <c r="B1672" s="1" t="s">
        <v>176</v>
      </c>
      <c r="C1672" t="s">
        <v>177</v>
      </c>
      <c r="D1672" t="s">
        <v>2850</v>
      </c>
      <c r="E1672" t="s">
        <v>9</v>
      </c>
      <c r="F1672" t="s">
        <v>6093</v>
      </c>
      <c r="G1672" s="1">
        <v>1671</v>
      </c>
    </row>
    <row r="1673" spans="1:7" ht="13.5">
      <c r="A1673" t="str">
        <f>"007066"</f>
        <v>007066</v>
      </c>
      <c r="B1673" s="1" t="s">
        <v>2851</v>
      </c>
      <c r="C1673" t="s">
        <v>1149</v>
      </c>
      <c r="D1673" t="s">
        <v>2852</v>
      </c>
      <c r="E1673" t="s">
        <v>32</v>
      </c>
      <c r="F1673" t="s">
        <v>6094</v>
      </c>
      <c r="G1673" s="1">
        <v>1672</v>
      </c>
    </row>
    <row r="1674" spans="1:7" ht="13.5">
      <c r="A1674" t="str">
        <f>"005789"</f>
        <v>005789</v>
      </c>
      <c r="B1674" s="1" t="s">
        <v>131</v>
      </c>
      <c r="C1674" t="s">
        <v>132</v>
      </c>
      <c r="D1674" t="s">
        <v>2853</v>
      </c>
      <c r="E1674" t="s">
        <v>9</v>
      </c>
      <c r="F1674" t="s">
        <v>6095</v>
      </c>
      <c r="G1674" s="1">
        <v>1673</v>
      </c>
    </row>
    <row r="1675" spans="1:7" ht="13.5">
      <c r="A1675" t="str">
        <f>"003559"</f>
        <v>003559</v>
      </c>
      <c r="B1675" s="1" t="s">
        <v>1858</v>
      </c>
      <c r="C1675" t="s">
        <v>72</v>
      </c>
      <c r="D1675" t="s">
        <v>2854</v>
      </c>
      <c r="E1675" t="s">
        <v>32</v>
      </c>
      <c r="F1675" t="s">
        <v>6096</v>
      </c>
      <c r="G1675" s="1">
        <v>1674</v>
      </c>
    </row>
    <row r="1676" spans="1:7" ht="13.5">
      <c r="A1676" t="str">
        <f>"008088"</f>
        <v>008088</v>
      </c>
      <c r="B1676" s="1" t="s">
        <v>1032</v>
      </c>
      <c r="C1676" t="s">
        <v>101</v>
      </c>
      <c r="D1676" t="s">
        <v>2855</v>
      </c>
      <c r="E1676" t="s">
        <v>32</v>
      </c>
      <c r="F1676" t="s">
        <v>6097</v>
      </c>
      <c r="G1676" s="1">
        <v>1675</v>
      </c>
    </row>
    <row r="1677" spans="1:7" ht="13.5">
      <c r="A1677" t="str">
        <f>"007079"</f>
        <v>007079</v>
      </c>
      <c r="B1677" s="1" t="s">
        <v>1363</v>
      </c>
      <c r="C1677" t="s">
        <v>72</v>
      </c>
      <c r="D1677" t="s">
        <v>2856</v>
      </c>
      <c r="E1677" t="s">
        <v>737</v>
      </c>
      <c r="F1677" t="s">
        <v>6098</v>
      </c>
      <c r="G1677" s="1">
        <v>1676</v>
      </c>
    </row>
    <row r="1678" spans="1:7" ht="13.5">
      <c r="A1678" t="str">
        <f>"005136"</f>
        <v>005136</v>
      </c>
      <c r="B1678" s="1" t="s">
        <v>1226</v>
      </c>
      <c r="C1678" t="s">
        <v>101</v>
      </c>
      <c r="D1678" t="s">
        <v>2857</v>
      </c>
      <c r="E1678" t="s">
        <v>32</v>
      </c>
      <c r="F1678" t="s">
        <v>6099</v>
      </c>
      <c r="G1678" s="1">
        <v>1677</v>
      </c>
    </row>
    <row r="1679" spans="1:7" ht="13.5">
      <c r="A1679" t="str">
        <f>"003919"</f>
        <v>003919</v>
      </c>
      <c r="B1679" s="1" t="s">
        <v>319</v>
      </c>
      <c r="C1679" t="s">
        <v>57</v>
      </c>
      <c r="D1679" t="s">
        <v>2858</v>
      </c>
      <c r="E1679" t="s">
        <v>13</v>
      </c>
      <c r="F1679" t="s">
        <v>6100</v>
      </c>
      <c r="G1679" s="1">
        <v>1678</v>
      </c>
    </row>
    <row r="1680" spans="1:7" ht="13.5">
      <c r="A1680" t="str">
        <f>"139966"</f>
        <v>139966</v>
      </c>
      <c r="B1680" s="1" t="s">
        <v>2563</v>
      </c>
      <c r="C1680" t="s">
        <v>2564</v>
      </c>
      <c r="D1680" t="s">
        <v>2859</v>
      </c>
      <c r="E1680" t="s">
        <v>9</v>
      </c>
      <c r="F1680" t="s">
        <v>6101</v>
      </c>
      <c r="G1680" s="1">
        <v>1679</v>
      </c>
    </row>
    <row r="1681" spans="1:7" ht="13.5">
      <c r="A1681" t="str">
        <f>"006819"</f>
        <v>006819</v>
      </c>
      <c r="B1681" s="1" t="s">
        <v>2860</v>
      </c>
      <c r="C1681" t="s">
        <v>2861</v>
      </c>
      <c r="D1681" t="s">
        <v>2862</v>
      </c>
      <c r="E1681" t="s">
        <v>32</v>
      </c>
      <c r="F1681" t="s">
        <v>6102</v>
      </c>
      <c r="G1681" s="1">
        <v>1680</v>
      </c>
    </row>
    <row r="1682" spans="1:7" ht="13.5">
      <c r="A1682" t="str">
        <f>"003326"</f>
        <v>003326</v>
      </c>
      <c r="B1682" s="1" t="s">
        <v>2863</v>
      </c>
      <c r="C1682" t="s">
        <v>50</v>
      </c>
      <c r="D1682" t="s">
        <v>2864</v>
      </c>
      <c r="E1682" t="s">
        <v>9</v>
      </c>
      <c r="F1682" t="s">
        <v>6103</v>
      </c>
      <c r="G1682" s="1">
        <v>1681</v>
      </c>
    </row>
    <row r="1683" spans="1:7" ht="13.5">
      <c r="A1683" t="str">
        <f>"000610"</f>
        <v>000610</v>
      </c>
      <c r="B1683" s="1" t="s">
        <v>2865</v>
      </c>
      <c r="C1683" t="s">
        <v>431</v>
      </c>
      <c r="D1683" t="s">
        <v>2866</v>
      </c>
      <c r="E1683" t="s">
        <v>9</v>
      </c>
      <c r="F1683" t="s">
        <v>6104</v>
      </c>
      <c r="G1683" s="1">
        <v>1682</v>
      </c>
    </row>
    <row r="1684" spans="1:7" ht="13.5">
      <c r="A1684" t="str">
        <f>"003613"</f>
        <v>003613</v>
      </c>
      <c r="B1684" s="1" t="s">
        <v>998</v>
      </c>
      <c r="C1684" t="s">
        <v>112</v>
      </c>
      <c r="D1684" t="s">
        <v>2867</v>
      </c>
      <c r="E1684" t="s">
        <v>197</v>
      </c>
      <c r="F1684" t="s">
        <v>6105</v>
      </c>
      <c r="G1684" s="1">
        <v>1683</v>
      </c>
    </row>
    <row r="1685" spans="1:7" ht="13.5">
      <c r="A1685" t="str">
        <f>"002379"</f>
        <v>002379</v>
      </c>
      <c r="B1685" s="1" t="s">
        <v>1655</v>
      </c>
      <c r="C1685" t="s">
        <v>317</v>
      </c>
      <c r="D1685" t="s">
        <v>2868</v>
      </c>
      <c r="E1685" t="s">
        <v>32</v>
      </c>
      <c r="F1685" t="s">
        <v>6106</v>
      </c>
      <c r="G1685" s="1">
        <v>1684</v>
      </c>
    </row>
    <row r="1686" spans="1:7" ht="13.5">
      <c r="A1686" t="str">
        <f>"008080"</f>
        <v>008080</v>
      </c>
      <c r="B1686" s="1" t="s">
        <v>2869</v>
      </c>
      <c r="C1686" t="s">
        <v>657</v>
      </c>
      <c r="D1686" t="s">
        <v>2870</v>
      </c>
      <c r="E1686" t="s">
        <v>32</v>
      </c>
      <c r="F1686" t="s">
        <v>6107</v>
      </c>
      <c r="G1686" s="1">
        <v>1685</v>
      </c>
    </row>
    <row r="1687" spans="1:7" ht="13.5">
      <c r="A1687" t="str">
        <f>"005806"</f>
        <v>005806</v>
      </c>
      <c r="B1687" s="1" t="s">
        <v>2548</v>
      </c>
      <c r="C1687" t="s">
        <v>2549</v>
      </c>
      <c r="D1687" t="s">
        <v>2871</v>
      </c>
      <c r="E1687" t="s">
        <v>90</v>
      </c>
      <c r="F1687" t="s">
        <v>6108</v>
      </c>
      <c r="G1687" s="1">
        <v>1686</v>
      </c>
    </row>
    <row r="1688" spans="1:7" ht="13.5">
      <c r="A1688" t="str">
        <f>"006586"</f>
        <v>006586</v>
      </c>
      <c r="B1688" s="1" t="s">
        <v>1775</v>
      </c>
      <c r="C1688" t="s">
        <v>1776</v>
      </c>
      <c r="D1688" t="s">
        <v>2872</v>
      </c>
      <c r="E1688" t="s">
        <v>9</v>
      </c>
      <c r="F1688" t="s">
        <v>6109</v>
      </c>
      <c r="G1688" s="1">
        <v>1687</v>
      </c>
    </row>
    <row r="1689" spans="1:7" ht="13.5">
      <c r="A1689" t="str">
        <f>"000317"</f>
        <v>000317</v>
      </c>
      <c r="B1689" s="1" t="s">
        <v>987</v>
      </c>
      <c r="C1689" t="s">
        <v>496</v>
      </c>
      <c r="D1689" t="s">
        <v>2873</v>
      </c>
      <c r="E1689" t="s">
        <v>9</v>
      </c>
      <c r="F1689" t="s">
        <v>6110</v>
      </c>
      <c r="G1689" s="1">
        <v>1688</v>
      </c>
    </row>
    <row r="1690" spans="1:7" ht="13.5">
      <c r="A1690" t="str">
        <f>"007299"</f>
        <v>007299</v>
      </c>
      <c r="B1690" s="1" t="s">
        <v>2874</v>
      </c>
      <c r="C1690" t="s">
        <v>2538</v>
      </c>
      <c r="D1690" t="s">
        <v>2875</v>
      </c>
      <c r="E1690" t="s">
        <v>9</v>
      </c>
      <c r="F1690" t="s">
        <v>6111</v>
      </c>
      <c r="G1690" s="1">
        <v>1689</v>
      </c>
    </row>
    <row r="1691" spans="1:7" ht="13.5">
      <c r="A1691" t="str">
        <f>"000004"</f>
        <v>000004</v>
      </c>
      <c r="B1691" s="1" t="s">
        <v>1233</v>
      </c>
      <c r="C1691" t="s">
        <v>711</v>
      </c>
      <c r="D1691" t="s">
        <v>2876</v>
      </c>
      <c r="E1691" t="s">
        <v>9</v>
      </c>
      <c r="F1691" t="s">
        <v>6112</v>
      </c>
      <c r="G1691" s="1">
        <v>1690</v>
      </c>
    </row>
    <row r="1692" spans="1:7" ht="13.5">
      <c r="A1692" t="str">
        <f>"000011"</f>
        <v>000011</v>
      </c>
      <c r="B1692" s="1" t="s">
        <v>1645</v>
      </c>
      <c r="C1692" t="s">
        <v>98</v>
      </c>
      <c r="D1692" t="s">
        <v>2877</v>
      </c>
      <c r="E1692" t="s">
        <v>9</v>
      </c>
      <c r="F1692" t="s">
        <v>6113</v>
      </c>
      <c r="G1692" s="1">
        <v>1691</v>
      </c>
    </row>
    <row r="1693" spans="1:7" ht="13.5">
      <c r="A1693" t="str">
        <f>"005881"</f>
        <v>005881</v>
      </c>
      <c r="B1693" s="1" t="s">
        <v>1036</v>
      </c>
      <c r="C1693" t="s">
        <v>72</v>
      </c>
      <c r="D1693" t="s">
        <v>2878</v>
      </c>
      <c r="E1693" t="s">
        <v>13</v>
      </c>
      <c r="F1693" t="s">
        <v>6114</v>
      </c>
      <c r="G1693" s="1">
        <v>1692</v>
      </c>
    </row>
    <row r="1694" spans="1:7" ht="13.5">
      <c r="A1694" t="str">
        <f>"015669"</f>
        <v>015669</v>
      </c>
      <c r="B1694" s="1" t="s">
        <v>2535</v>
      </c>
      <c r="C1694" t="s">
        <v>459</v>
      </c>
      <c r="D1694" t="s">
        <v>2879</v>
      </c>
      <c r="E1694" t="s">
        <v>9</v>
      </c>
      <c r="F1694" t="s">
        <v>6115</v>
      </c>
      <c r="G1694" s="1">
        <v>1693</v>
      </c>
    </row>
    <row r="1695" spans="1:7" ht="13.5">
      <c r="A1695" t="str">
        <f>"007007"</f>
        <v>007007</v>
      </c>
      <c r="B1695" s="1" t="s">
        <v>1495</v>
      </c>
      <c r="C1695" t="s">
        <v>68</v>
      </c>
      <c r="D1695" t="s">
        <v>2880</v>
      </c>
      <c r="E1695" t="s">
        <v>9</v>
      </c>
      <c r="F1695" t="s">
        <v>6116</v>
      </c>
      <c r="G1695" s="1">
        <v>1694</v>
      </c>
    </row>
    <row r="1696" spans="1:7" ht="13.5">
      <c r="A1696" t="str">
        <f>"000869"</f>
        <v>000869</v>
      </c>
      <c r="B1696" s="1" t="s">
        <v>2881</v>
      </c>
      <c r="C1696" t="s">
        <v>18</v>
      </c>
      <c r="D1696" t="s">
        <v>2882</v>
      </c>
      <c r="E1696" t="s">
        <v>32</v>
      </c>
      <c r="F1696" t="s">
        <v>6117</v>
      </c>
      <c r="G1696" s="1">
        <v>1695</v>
      </c>
    </row>
    <row r="1697" spans="1:7" ht="13.5">
      <c r="A1697" t="str">
        <f>"001388"</f>
        <v>001388</v>
      </c>
      <c r="B1697" s="1" t="s">
        <v>556</v>
      </c>
      <c r="C1697" t="s">
        <v>557</v>
      </c>
      <c r="D1697" t="s">
        <v>2883</v>
      </c>
      <c r="E1697" t="s">
        <v>32</v>
      </c>
      <c r="F1697" t="s">
        <v>6118</v>
      </c>
      <c r="G1697" s="1">
        <v>1696</v>
      </c>
    </row>
    <row r="1698" spans="1:7" ht="13.5">
      <c r="A1698" t="str">
        <f>"001821"</f>
        <v>001821</v>
      </c>
      <c r="B1698" s="1" t="s">
        <v>669</v>
      </c>
      <c r="C1698" t="s">
        <v>50</v>
      </c>
      <c r="D1698" t="s">
        <v>2884</v>
      </c>
      <c r="E1698" t="s">
        <v>9</v>
      </c>
      <c r="F1698" t="s">
        <v>6119</v>
      </c>
      <c r="G1698" s="1">
        <v>1697</v>
      </c>
    </row>
    <row r="1699" spans="1:7" ht="13.5">
      <c r="A1699" t="str">
        <f>"006698"</f>
        <v>006698</v>
      </c>
      <c r="B1699" s="1" t="s">
        <v>2885</v>
      </c>
      <c r="C1699" t="s">
        <v>723</v>
      </c>
      <c r="D1699" t="s">
        <v>2886</v>
      </c>
      <c r="E1699" t="s">
        <v>9</v>
      </c>
      <c r="F1699" t="s">
        <v>6120</v>
      </c>
      <c r="G1699" s="1">
        <v>1698</v>
      </c>
    </row>
    <row r="1700" spans="1:7" ht="13.5">
      <c r="A1700" t="str">
        <f>"002196"</f>
        <v>002196</v>
      </c>
      <c r="B1700" s="1" t="s">
        <v>1126</v>
      </c>
      <c r="C1700" t="s">
        <v>1127</v>
      </c>
      <c r="D1700" t="s">
        <v>2887</v>
      </c>
      <c r="E1700" t="s">
        <v>9</v>
      </c>
      <c r="F1700" t="s">
        <v>6121</v>
      </c>
      <c r="G1700" s="1">
        <v>1699</v>
      </c>
    </row>
    <row r="1701" spans="1:7" ht="13.5">
      <c r="A1701" t="str">
        <f>"005368"</f>
        <v>005368</v>
      </c>
      <c r="B1701" s="1" t="s">
        <v>1766</v>
      </c>
      <c r="C1701" t="s">
        <v>88</v>
      </c>
      <c r="D1701" t="s">
        <v>2888</v>
      </c>
      <c r="E1701" t="s">
        <v>9</v>
      </c>
      <c r="F1701" t="s">
        <v>6122</v>
      </c>
      <c r="G1701" s="1">
        <v>1700</v>
      </c>
    </row>
    <row r="1702" spans="1:7" ht="13.5">
      <c r="A1702" t="str">
        <f>"089777"</f>
        <v>089777</v>
      </c>
      <c r="B1702" s="1" t="s">
        <v>2058</v>
      </c>
      <c r="C1702" t="s">
        <v>453</v>
      </c>
      <c r="D1702" t="s">
        <v>2889</v>
      </c>
      <c r="E1702" t="s">
        <v>32</v>
      </c>
      <c r="F1702" t="s">
        <v>6123</v>
      </c>
      <c r="G1702" s="1">
        <v>1701</v>
      </c>
    </row>
    <row r="1703" spans="1:7" ht="13.5">
      <c r="A1703" t="str">
        <f>"006603"</f>
        <v>006603</v>
      </c>
      <c r="B1703" s="1" t="s">
        <v>1988</v>
      </c>
      <c r="C1703" t="s">
        <v>101</v>
      </c>
      <c r="D1703" t="s">
        <v>2890</v>
      </c>
      <c r="E1703" t="s">
        <v>9</v>
      </c>
      <c r="F1703" t="s">
        <v>6124</v>
      </c>
      <c r="G1703" s="1">
        <v>1702</v>
      </c>
    </row>
    <row r="1704" spans="1:7" ht="13.5">
      <c r="A1704" t="str">
        <f>"001799"</f>
        <v>001799</v>
      </c>
      <c r="B1704" s="1" t="s">
        <v>2891</v>
      </c>
      <c r="C1704" t="s">
        <v>193</v>
      </c>
      <c r="D1704" t="s">
        <v>2892</v>
      </c>
      <c r="E1704" t="s">
        <v>32</v>
      </c>
      <c r="F1704" t="s">
        <v>6125</v>
      </c>
      <c r="G1704" s="1">
        <v>1703</v>
      </c>
    </row>
    <row r="1705" spans="1:7" ht="13.5">
      <c r="A1705" t="str">
        <f>"007756"</f>
        <v>007756</v>
      </c>
      <c r="B1705" s="1" t="s">
        <v>2320</v>
      </c>
      <c r="C1705" t="s">
        <v>193</v>
      </c>
      <c r="D1705" t="s">
        <v>2893</v>
      </c>
      <c r="E1705" t="s">
        <v>32</v>
      </c>
      <c r="F1705" t="s">
        <v>6126</v>
      </c>
      <c r="G1705" s="1">
        <v>1704</v>
      </c>
    </row>
    <row r="1706" spans="1:7" ht="13.5">
      <c r="A1706" t="str">
        <f>"000058"</f>
        <v>000058</v>
      </c>
      <c r="B1706" s="1" t="s">
        <v>1748</v>
      </c>
      <c r="C1706" t="s">
        <v>227</v>
      </c>
      <c r="D1706" t="s">
        <v>2894</v>
      </c>
      <c r="E1706" t="s">
        <v>9</v>
      </c>
      <c r="F1706" t="s">
        <v>6127</v>
      </c>
      <c r="G1706" s="1">
        <v>1705</v>
      </c>
    </row>
    <row r="1707" spans="1:7" ht="13.5">
      <c r="A1707" t="str">
        <f>"000273"</f>
        <v>000273</v>
      </c>
      <c r="B1707" s="1" t="s">
        <v>2895</v>
      </c>
      <c r="C1707" t="s">
        <v>98</v>
      </c>
      <c r="D1707" t="s">
        <v>2896</v>
      </c>
      <c r="E1707" t="s">
        <v>32</v>
      </c>
      <c r="F1707" t="s">
        <v>6128</v>
      </c>
      <c r="G1707" s="1">
        <v>1706</v>
      </c>
    </row>
    <row r="1708" spans="1:7" ht="13.5">
      <c r="A1708" t="str">
        <f>"002018"</f>
        <v>002018</v>
      </c>
      <c r="B1708" s="1" t="s">
        <v>1300</v>
      </c>
      <c r="C1708" t="s">
        <v>333</v>
      </c>
      <c r="D1708" t="s">
        <v>2897</v>
      </c>
      <c r="E1708" t="s">
        <v>36</v>
      </c>
      <c r="F1708" t="s">
        <v>6129</v>
      </c>
      <c r="G1708" s="1">
        <v>1707</v>
      </c>
    </row>
    <row r="1709" spans="1:7" ht="13.5">
      <c r="A1709" t="str">
        <f>"888333"</f>
        <v>888333</v>
      </c>
      <c r="B1709" s="1" t="s">
        <v>2209</v>
      </c>
      <c r="C1709" t="s">
        <v>151</v>
      </c>
      <c r="D1709" t="s">
        <v>2898</v>
      </c>
      <c r="E1709" t="s">
        <v>9</v>
      </c>
      <c r="F1709" t="s">
        <v>6130</v>
      </c>
      <c r="G1709" s="1">
        <v>1708</v>
      </c>
    </row>
    <row r="1710" spans="1:7" ht="13.5">
      <c r="A1710" t="str">
        <f>"001658"</f>
        <v>001658</v>
      </c>
      <c r="B1710" s="1" t="s">
        <v>2385</v>
      </c>
      <c r="C1710" t="s">
        <v>1319</v>
      </c>
      <c r="D1710" t="s">
        <v>2899</v>
      </c>
      <c r="E1710" t="s">
        <v>32</v>
      </c>
      <c r="F1710" t="s">
        <v>6131</v>
      </c>
      <c r="G1710" s="1">
        <v>1709</v>
      </c>
    </row>
    <row r="1711" spans="1:7" ht="13.5">
      <c r="A1711" t="str">
        <f>"000390"</f>
        <v>000390</v>
      </c>
      <c r="B1711" s="1" t="s">
        <v>288</v>
      </c>
      <c r="C1711" t="s">
        <v>216</v>
      </c>
      <c r="D1711" t="s">
        <v>2900</v>
      </c>
      <c r="E1711" t="s">
        <v>13</v>
      </c>
      <c r="F1711" t="s">
        <v>6132</v>
      </c>
      <c r="G1711" s="1">
        <v>1710</v>
      </c>
    </row>
    <row r="1712" spans="1:7" ht="13.5">
      <c r="A1712" t="str">
        <f>"000079"</f>
        <v>000079</v>
      </c>
      <c r="B1712" s="1" t="s">
        <v>441</v>
      </c>
      <c r="C1712" t="s">
        <v>95</v>
      </c>
      <c r="D1712" t="s">
        <v>2901</v>
      </c>
      <c r="E1712" t="s">
        <v>9</v>
      </c>
      <c r="F1712" t="s">
        <v>6133</v>
      </c>
      <c r="G1712" s="1">
        <v>1711</v>
      </c>
    </row>
    <row r="1713" spans="1:7" ht="13.5">
      <c r="A1713" t="str">
        <f>"961116"</f>
        <v>961116</v>
      </c>
      <c r="B1713" s="1" t="s">
        <v>610</v>
      </c>
      <c r="C1713" t="s">
        <v>98</v>
      </c>
      <c r="D1713" t="s">
        <v>2902</v>
      </c>
      <c r="E1713" t="s">
        <v>9</v>
      </c>
      <c r="F1713" t="s">
        <v>6134</v>
      </c>
      <c r="G1713" s="1">
        <v>1712</v>
      </c>
    </row>
    <row r="1714" spans="1:7" ht="13.5">
      <c r="A1714" t="str">
        <f>"006105"</f>
        <v>006105</v>
      </c>
      <c r="B1714" s="1" t="s">
        <v>481</v>
      </c>
      <c r="C1714" t="s">
        <v>101</v>
      </c>
      <c r="D1714" t="s">
        <v>2903</v>
      </c>
      <c r="E1714" t="s">
        <v>9</v>
      </c>
      <c r="F1714" t="s">
        <v>6135</v>
      </c>
      <c r="G1714" s="1">
        <v>1713</v>
      </c>
    </row>
    <row r="1715" spans="1:7" ht="13.5">
      <c r="A1715" t="str">
        <f>"001290"</f>
        <v>001290</v>
      </c>
      <c r="B1715" s="1" t="s">
        <v>316</v>
      </c>
      <c r="C1715" t="s">
        <v>317</v>
      </c>
      <c r="D1715" t="s">
        <v>2904</v>
      </c>
      <c r="E1715" t="s">
        <v>9</v>
      </c>
      <c r="F1715" t="s">
        <v>6136</v>
      </c>
      <c r="G1715" s="1">
        <v>1714</v>
      </c>
    </row>
    <row r="1716" spans="1:7" ht="13.5">
      <c r="A1716" t="str">
        <f>"002358"</f>
        <v>002358</v>
      </c>
      <c r="B1716" s="1" t="s">
        <v>2382</v>
      </c>
      <c r="C1716" t="s">
        <v>57</v>
      </c>
      <c r="D1716" t="s">
        <v>2905</v>
      </c>
      <c r="E1716" t="s">
        <v>9</v>
      </c>
      <c r="F1716" t="s">
        <v>6137</v>
      </c>
      <c r="G1716" s="1">
        <v>1715</v>
      </c>
    </row>
    <row r="1717" spans="1:7" ht="13.5">
      <c r="A1717" t="str">
        <f>"003116"</f>
        <v>003116</v>
      </c>
      <c r="B1717" s="1" t="s">
        <v>329</v>
      </c>
      <c r="C1717" t="s">
        <v>330</v>
      </c>
      <c r="D1717" t="s">
        <v>2906</v>
      </c>
      <c r="E1717" t="s">
        <v>36</v>
      </c>
      <c r="F1717" t="s">
        <v>6138</v>
      </c>
      <c r="G1717" s="1">
        <v>1716</v>
      </c>
    </row>
    <row r="1718" spans="1:7" ht="13.5">
      <c r="A1718" t="str">
        <f>"000399"</f>
        <v>000399</v>
      </c>
      <c r="B1718" s="1" t="s">
        <v>2907</v>
      </c>
      <c r="C1718" t="s">
        <v>227</v>
      </c>
      <c r="D1718" t="s">
        <v>2908</v>
      </c>
      <c r="E1718" t="s">
        <v>32</v>
      </c>
      <c r="F1718" t="s">
        <v>6139</v>
      </c>
      <c r="G1718" s="1">
        <v>1717</v>
      </c>
    </row>
    <row r="1719" spans="1:7" ht="13.5">
      <c r="A1719" t="str">
        <f>"518518"</f>
        <v>518518</v>
      </c>
      <c r="B1719" s="1" t="s">
        <v>2361</v>
      </c>
      <c r="C1719" t="s">
        <v>1012</v>
      </c>
      <c r="D1719" t="s">
        <v>2909</v>
      </c>
      <c r="E1719" t="s">
        <v>36</v>
      </c>
      <c r="F1719" t="s">
        <v>6140</v>
      </c>
      <c r="G1719" s="1">
        <v>1718</v>
      </c>
    </row>
    <row r="1720" spans="1:7" ht="13.5">
      <c r="A1720" t="str">
        <f>"001083"</f>
        <v>001083</v>
      </c>
      <c r="B1720" s="1" t="s">
        <v>1280</v>
      </c>
      <c r="C1720" t="s">
        <v>72</v>
      </c>
      <c r="D1720" t="s">
        <v>2910</v>
      </c>
      <c r="E1720" t="s">
        <v>9</v>
      </c>
      <c r="F1720" t="s">
        <v>6141</v>
      </c>
      <c r="G1720" s="1">
        <v>1719</v>
      </c>
    </row>
    <row r="1721" spans="1:7" ht="13.5">
      <c r="A1721" t="str">
        <f>"002858"</f>
        <v>002858</v>
      </c>
      <c r="B1721" s="1" t="s">
        <v>517</v>
      </c>
      <c r="C1721" t="s">
        <v>504</v>
      </c>
      <c r="D1721" t="s">
        <v>2911</v>
      </c>
      <c r="E1721" t="s">
        <v>90</v>
      </c>
      <c r="F1721" t="s">
        <v>6142</v>
      </c>
      <c r="G1721" s="1">
        <v>1720</v>
      </c>
    </row>
    <row r="1722" spans="1:7" ht="13.5">
      <c r="A1722" t="str">
        <f>"002356"</f>
        <v>002356</v>
      </c>
      <c r="B1722" s="1" t="s">
        <v>1396</v>
      </c>
      <c r="C1722" t="s">
        <v>1397</v>
      </c>
      <c r="D1722" t="s">
        <v>2912</v>
      </c>
      <c r="E1722" t="s">
        <v>90</v>
      </c>
      <c r="F1722" t="s">
        <v>6143</v>
      </c>
      <c r="G1722" s="1">
        <v>1721</v>
      </c>
    </row>
    <row r="1723" spans="1:7" ht="13.5">
      <c r="A1723" t="str">
        <f>"000927"</f>
        <v>000927</v>
      </c>
      <c r="B1723" s="1" t="s">
        <v>1193</v>
      </c>
      <c r="C1723" t="s">
        <v>50</v>
      </c>
      <c r="D1723" t="s">
        <v>2913</v>
      </c>
      <c r="E1723" t="s">
        <v>32</v>
      </c>
      <c r="F1723" t="s">
        <v>6144</v>
      </c>
      <c r="G1723" s="1">
        <v>1722</v>
      </c>
    </row>
    <row r="1724" spans="1:7" ht="13.5">
      <c r="A1724" t="str">
        <f>"005979"</f>
        <v>005979</v>
      </c>
      <c r="B1724" s="1" t="s">
        <v>594</v>
      </c>
      <c r="C1724" t="s">
        <v>233</v>
      </c>
      <c r="D1724" t="s">
        <v>2914</v>
      </c>
      <c r="E1724" t="s">
        <v>13</v>
      </c>
      <c r="F1724" t="s">
        <v>6145</v>
      </c>
      <c r="G1724" s="1">
        <v>1723</v>
      </c>
    </row>
    <row r="1725" spans="1:7" ht="13.5">
      <c r="A1725" t="str">
        <f>"999888"</f>
        <v>999888</v>
      </c>
      <c r="B1725" s="1" t="s">
        <v>1551</v>
      </c>
      <c r="C1725" t="s">
        <v>72</v>
      </c>
      <c r="D1725" t="s">
        <v>2915</v>
      </c>
      <c r="E1725" t="s">
        <v>9</v>
      </c>
      <c r="F1725" t="s">
        <v>6146</v>
      </c>
      <c r="G1725" s="1">
        <v>1724</v>
      </c>
    </row>
    <row r="1726" spans="1:7" ht="13.5">
      <c r="A1726" t="str">
        <f>"007576"</f>
        <v>007576</v>
      </c>
      <c r="B1726" s="1" t="s">
        <v>394</v>
      </c>
      <c r="C1726" t="s">
        <v>101</v>
      </c>
      <c r="D1726" t="s">
        <v>2916</v>
      </c>
      <c r="E1726" t="s">
        <v>32</v>
      </c>
      <c r="F1726" t="s">
        <v>6147</v>
      </c>
      <c r="G1726" s="1">
        <v>1725</v>
      </c>
    </row>
    <row r="1727" spans="1:7" ht="13.5">
      <c r="A1727" t="str">
        <f>"977777"</f>
        <v>977777</v>
      </c>
      <c r="B1727" s="1" t="s">
        <v>761</v>
      </c>
      <c r="C1727" t="s">
        <v>762</v>
      </c>
      <c r="D1727" t="s">
        <v>2917</v>
      </c>
      <c r="E1727" t="s">
        <v>9</v>
      </c>
      <c r="F1727" t="s">
        <v>6148</v>
      </c>
      <c r="G1727" s="1">
        <v>1726</v>
      </c>
    </row>
    <row r="1728" spans="1:7" ht="13.5">
      <c r="A1728" t="str">
        <f>"000186"</f>
        <v>000186</v>
      </c>
      <c r="B1728" s="1" t="s">
        <v>371</v>
      </c>
      <c r="C1728" t="s">
        <v>193</v>
      </c>
      <c r="D1728" t="s">
        <v>2918</v>
      </c>
      <c r="E1728" t="s">
        <v>9</v>
      </c>
      <c r="F1728" t="s">
        <v>6149</v>
      </c>
      <c r="G1728" s="1">
        <v>1727</v>
      </c>
    </row>
    <row r="1729" spans="1:7" ht="13.5">
      <c r="A1729" t="str">
        <f>"000856"</f>
        <v>000856</v>
      </c>
      <c r="B1729" s="1" t="s">
        <v>2919</v>
      </c>
      <c r="C1729" t="s">
        <v>163</v>
      </c>
      <c r="D1729" t="s">
        <v>2920</v>
      </c>
      <c r="E1729" t="s">
        <v>36</v>
      </c>
      <c r="F1729" t="s">
        <v>6150</v>
      </c>
      <c r="G1729" s="1">
        <v>1728</v>
      </c>
    </row>
    <row r="1730" spans="1:7" ht="13.5">
      <c r="A1730" t="str">
        <f>"003869"</f>
        <v>003869</v>
      </c>
      <c r="B1730" s="1" t="s">
        <v>2921</v>
      </c>
      <c r="C1730" t="s">
        <v>2922</v>
      </c>
      <c r="D1730" t="s">
        <v>2923</v>
      </c>
      <c r="E1730" t="s">
        <v>32</v>
      </c>
      <c r="F1730" t="s">
        <v>6151</v>
      </c>
      <c r="G1730" s="1">
        <v>1729</v>
      </c>
    </row>
    <row r="1731" spans="1:7" ht="13.5">
      <c r="A1731" t="str">
        <f>"000651"</f>
        <v>000651</v>
      </c>
      <c r="B1731" s="1" t="s">
        <v>506</v>
      </c>
      <c r="C1731" t="s">
        <v>507</v>
      </c>
      <c r="D1731" t="s">
        <v>2924</v>
      </c>
      <c r="E1731" t="s">
        <v>9</v>
      </c>
      <c r="F1731" t="s">
        <v>6152</v>
      </c>
      <c r="G1731" s="1">
        <v>1730</v>
      </c>
    </row>
    <row r="1732" spans="1:7" ht="13.5">
      <c r="A1732" t="str">
        <f>"003638"</f>
        <v>003638</v>
      </c>
      <c r="B1732" s="1" t="s">
        <v>778</v>
      </c>
      <c r="C1732" t="s">
        <v>41</v>
      </c>
      <c r="D1732" t="s">
        <v>2925</v>
      </c>
      <c r="E1732" t="s">
        <v>90</v>
      </c>
      <c r="F1732" t="s">
        <v>6153</v>
      </c>
      <c r="G1732" s="1">
        <v>1731</v>
      </c>
    </row>
    <row r="1733" spans="1:7" ht="13.5">
      <c r="A1733" t="str">
        <f>"005697"</f>
        <v>005697</v>
      </c>
      <c r="B1733" s="1" t="s">
        <v>2926</v>
      </c>
      <c r="C1733" t="s">
        <v>34</v>
      </c>
      <c r="D1733" t="s">
        <v>2927</v>
      </c>
      <c r="E1733" t="s">
        <v>9</v>
      </c>
      <c r="F1733" t="s">
        <v>6154</v>
      </c>
      <c r="G1733" s="1">
        <v>1732</v>
      </c>
    </row>
    <row r="1734" spans="1:7" ht="13.5">
      <c r="A1734" t="str">
        <f>"008003"</f>
        <v>008003</v>
      </c>
      <c r="B1734" s="1" t="s">
        <v>1109</v>
      </c>
      <c r="C1734" t="s">
        <v>245</v>
      </c>
      <c r="D1734" t="s">
        <v>2928</v>
      </c>
      <c r="E1734" t="s">
        <v>9</v>
      </c>
      <c r="F1734" t="s">
        <v>6155</v>
      </c>
      <c r="G1734" s="1">
        <v>1733</v>
      </c>
    </row>
    <row r="1735" spans="1:7" ht="13.5">
      <c r="A1735" t="str">
        <f>"009828"</f>
        <v>009828</v>
      </c>
      <c r="B1735" s="1" t="s">
        <v>221</v>
      </c>
      <c r="C1735" t="s">
        <v>101</v>
      </c>
      <c r="D1735" t="s">
        <v>2929</v>
      </c>
      <c r="E1735" t="s">
        <v>9</v>
      </c>
      <c r="F1735" t="s">
        <v>6156</v>
      </c>
      <c r="G1735" s="1">
        <v>1734</v>
      </c>
    </row>
    <row r="1736" spans="1:7" ht="13.5">
      <c r="A1736" t="str">
        <f>"008888"</f>
        <v>008888</v>
      </c>
      <c r="B1736" s="1" t="s">
        <v>2930</v>
      </c>
      <c r="C1736" t="s">
        <v>151</v>
      </c>
      <c r="D1736" t="s">
        <v>2931</v>
      </c>
      <c r="E1736" t="s">
        <v>9</v>
      </c>
      <c r="F1736" t="s">
        <v>6157</v>
      </c>
      <c r="G1736" s="1">
        <v>1735</v>
      </c>
    </row>
    <row r="1737" spans="1:7" ht="13.5">
      <c r="A1737" t="str">
        <f>"009331"</f>
        <v>009331</v>
      </c>
      <c r="B1737" s="1" t="s">
        <v>1078</v>
      </c>
      <c r="C1737" t="s">
        <v>18</v>
      </c>
      <c r="D1737" t="s">
        <v>2932</v>
      </c>
      <c r="E1737" t="s">
        <v>90</v>
      </c>
      <c r="F1737" t="s">
        <v>6158</v>
      </c>
      <c r="G1737" s="1">
        <v>1736</v>
      </c>
    </row>
    <row r="1738" spans="1:7" ht="13.5">
      <c r="A1738" t="str">
        <f>"000051"</f>
        <v>000051</v>
      </c>
      <c r="B1738" s="1" t="s">
        <v>43</v>
      </c>
      <c r="C1738" t="s">
        <v>44</v>
      </c>
      <c r="D1738" t="s">
        <v>2933</v>
      </c>
      <c r="E1738" t="s">
        <v>9</v>
      </c>
      <c r="F1738" t="s">
        <v>6159</v>
      </c>
      <c r="G1738" s="1">
        <v>1737</v>
      </c>
    </row>
    <row r="1739" spans="1:7" ht="13.5">
      <c r="A1739" t="str">
        <f>"009559"</f>
        <v>009559</v>
      </c>
      <c r="B1739" s="1" t="s">
        <v>2084</v>
      </c>
      <c r="C1739" t="s">
        <v>2085</v>
      </c>
      <c r="D1739" t="s">
        <v>2934</v>
      </c>
      <c r="E1739" t="s">
        <v>32</v>
      </c>
      <c r="F1739" t="s">
        <v>6160</v>
      </c>
      <c r="G1739" s="1">
        <v>1738</v>
      </c>
    </row>
    <row r="1740" spans="1:7" ht="13.5">
      <c r="A1740" t="str">
        <f>"003677"</f>
        <v>003677</v>
      </c>
      <c r="B1740" s="1" t="s">
        <v>206</v>
      </c>
      <c r="C1740" t="s">
        <v>11</v>
      </c>
      <c r="D1740" t="s">
        <v>2935</v>
      </c>
      <c r="E1740" t="s">
        <v>32</v>
      </c>
      <c r="F1740" t="s">
        <v>6161</v>
      </c>
      <c r="G1740" s="1">
        <v>1739</v>
      </c>
    </row>
    <row r="1741" spans="1:7" ht="13.5">
      <c r="A1741" t="str">
        <f>"007768"</f>
        <v>007768</v>
      </c>
      <c r="B1741" s="1" t="s">
        <v>2936</v>
      </c>
      <c r="C1741" t="s">
        <v>57</v>
      </c>
      <c r="D1741" t="s">
        <v>2937</v>
      </c>
      <c r="E1741" t="s">
        <v>9</v>
      </c>
      <c r="F1741" t="s">
        <v>6162</v>
      </c>
      <c r="G1741" s="1">
        <v>1740</v>
      </c>
    </row>
    <row r="1742" spans="1:7" ht="13.5">
      <c r="A1742" t="str">
        <f>"008000"</f>
        <v>008000</v>
      </c>
      <c r="B1742" s="1" t="s">
        <v>1340</v>
      </c>
      <c r="C1742" t="s">
        <v>57</v>
      </c>
      <c r="D1742" t="s">
        <v>2938</v>
      </c>
      <c r="E1742" t="s">
        <v>32</v>
      </c>
      <c r="F1742" t="s">
        <v>6163</v>
      </c>
      <c r="G1742" s="1">
        <v>1741</v>
      </c>
    </row>
    <row r="1743" spans="1:7" ht="13.5">
      <c r="A1743" t="str">
        <f>"000026"</f>
        <v>000026</v>
      </c>
      <c r="B1743" s="1" t="s">
        <v>286</v>
      </c>
      <c r="C1743" t="s">
        <v>50</v>
      </c>
      <c r="D1743" t="s">
        <v>2939</v>
      </c>
      <c r="E1743" t="s">
        <v>241</v>
      </c>
      <c r="F1743" t="s">
        <v>6164</v>
      </c>
      <c r="G1743" s="1">
        <v>1742</v>
      </c>
    </row>
    <row r="1744" spans="1:7" ht="13.5">
      <c r="A1744" t="str">
        <f>"025616"</f>
        <v>025616</v>
      </c>
      <c r="B1744" s="1" t="s">
        <v>174</v>
      </c>
      <c r="C1744" t="s">
        <v>72</v>
      </c>
      <c r="D1744" t="s">
        <v>2940</v>
      </c>
      <c r="E1744" t="s">
        <v>9</v>
      </c>
      <c r="F1744" t="s">
        <v>6165</v>
      </c>
      <c r="G1744" s="1">
        <v>1743</v>
      </c>
    </row>
    <row r="1745" spans="1:7" ht="13.5">
      <c r="A1745" t="str">
        <f>"005116"</f>
        <v>005116</v>
      </c>
      <c r="B1745" s="1" t="s">
        <v>727</v>
      </c>
      <c r="C1745" t="s">
        <v>107</v>
      </c>
      <c r="D1745" t="s">
        <v>2941</v>
      </c>
      <c r="E1745" t="s">
        <v>9</v>
      </c>
      <c r="F1745" t="s">
        <v>6166</v>
      </c>
      <c r="G1745" s="1">
        <v>1744</v>
      </c>
    </row>
    <row r="1746" spans="1:7" ht="13.5">
      <c r="A1746" t="str">
        <f>"005957"</f>
        <v>005957</v>
      </c>
      <c r="B1746" s="1" t="s">
        <v>2942</v>
      </c>
      <c r="C1746" t="s">
        <v>227</v>
      </c>
      <c r="D1746" t="s">
        <v>2943</v>
      </c>
      <c r="E1746" t="s">
        <v>9</v>
      </c>
      <c r="F1746" t="s">
        <v>6167</v>
      </c>
      <c r="G1746" s="1">
        <v>1745</v>
      </c>
    </row>
    <row r="1747" spans="1:7" ht="13.5">
      <c r="A1747" t="str">
        <f>"001527"</f>
        <v>001527</v>
      </c>
      <c r="B1747" s="1" t="s">
        <v>2944</v>
      </c>
      <c r="C1747" t="s">
        <v>151</v>
      </c>
      <c r="D1747" t="s">
        <v>2945</v>
      </c>
      <c r="E1747" t="s">
        <v>2946</v>
      </c>
      <c r="F1747" t="s">
        <v>6168</v>
      </c>
      <c r="G1747" s="1">
        <v>1746</v>
      </c>
    </row>
    <row r="1748" spans="1:7" ht="13.5">
      <c r="A1748" t="str">
        <f>"008003"</f>
        <v>008003</v>
      </c>
      <c r="B1748" s="1" t="s">
        <v>1109</v>
      </c>
      <c r="C1748" t="s">
        <v>245</v>
      </c>
      <c r="D1748" t="s">
        <v>2947</v>
      </c>
      <c r="E1748" t="s">
        <v>9</v>
      </c>
      <c r="F1748" t="s">
        <v>6169</v>
      </c>
      <c r="G1748" s="1">
        <v>1747</v>
      </c>
    </row>
    <row r="1749" spans="1:7" ht="13.5">
      <c r="A1749" t="str">
        <f>"001920"</f>
        <v>001920</v>
      </c>
      <c r="B1749" s="1" t="s">
        <v>2554</v>
      </c>
      <c r="C1749" t="s">
        <v>1012</v>
      </c>
      <c r="D1749" t="s">
        <v>2948</v>
      </c>
      <c r="E1749" t="s">
        <v>32</v>
      </c>
      <c r="F1749" t="s">
        <v>6170</v>
      </c>
      <c r="G1749" s="1">
        <v>1748</v>
      </c>
    </row>
    <row r="1750" spans="1:7" ht="13.5">
      <c r="A1750" t="str">
        <f>"000528"</f>
        <v>000528</v>
      </c>
      <c r="B1750" s="1" t="s">
        <v>2270</v>
      </c>
      <c r="C1750" t="s">
        <v>132</v>
      </c>
      <c r="D1750" t="s">
        <v>2949</v>
      </c>
      <c r="E1750" t="s">
        <v>9</v>
      </c>
      <c r="F1750" t="s">
        <v>6171</v>
      </c>
      <c r="G1750" s="1">
        <v>1749</v>
      </c>
    </row>
    <row r="1751" spans="1:7" ht="13.5">
      <c r="A1751" t="str">
        <f>"007076"</f>
        <v>007076</v>
      </c>
      <c r="B1751" s="1" t="s">
        <v>2387</v>
      </c>
      <c r="C1751" t="s">
        <v>2388</v>
      </c>
      <c r="D1751" t="s">
        <v>2950</v>
      </c>
      <c r="E1751" t="s">
        <v>32</v>
      </c>
      <c r="F1751" t="s">
        <v>6172</v>
      </c>
      <c r="G1751" s="1">
        <v>1750</v>
      </c>
    </row>
    <row r="1752" spans="1:7" ht="13.5">
      <c r="A1752" t="str">
        <f>"001620"</f>
        <v>001620</v>
      </c>
      <c r="B1752" s="1" t="s">
        <v>2951</v>
      </c>
      <c r="C1752" t="s">
        <v>88</v>
      </c>
      <c r="D1752" t="s">
        <v>2952</v>
      </c>
      <c r="E1752" t="s">
        <v>9</v>
      </c>
      <c r="F1752" t="s">
        <v>6173</v>
      </c>
      <c r="G1752" s="1">
        <v>1751</v>
      </c>
    </row>
    <row r="1753" spans="1:7" ht="13.5">
      <c r="A1753" t="str">
        <f>"008559"</f>
        <v>008559</v>
      </c>
      <c r="B1753" s="1" t="s">
        <v>2953</v>
      </c>
      <c r="C1753" t="s">
        <v>50</v>
      </c>
      <c r="D1753" t="s">
        <v>2954</v>
      </c>
      <c r="E1753" t="s">
        <v>32</v>
      </c>
      <c r="F1753" t="s">
        <v>6174</v>
      </c>
      <c r="G1753" s="1">
        <v>1752</v>
      </c>
    </row>
    <row r="1754" spans="1:7" ht="13.5">
      <c r="A1754" t="str">
        <f>"001621"</f>
        <v>001621</v>
      </c>
      <c r="B1754" s="1" t="s">
        <v>2955</v>
      </c>
      <c r="C1754" t="s">
        <v>1209</v>
      </c>
      <c r="D1754" t="s">
        <v>2956</v>
      </c>
      <c r="E1754" t="s">
        <v>179</v>
      </c>
      <c r="F1754" t="s">
        <v>6175</v>
      </c>
      <c r="G1754" s="1">
        <v>1753</v>
      </c>
    </row>
    <row r="1755" spans="1:7" ht="13.5">
      <c r="A1755" t="str">
        <f>"003805"</f>
        <v>003805</v>
      </c>
      <c r="B1755" s="1" t="s">
        <v>2637</v>
      </c>
      <c r="C1755" t="s">
        <v>985</v>
      </c>
      <c r="D1755" t="s">
        <v>2957</v>
      </c>
      <c r="E1755" t="s">
        <v>9</v>
      </c>
      <c r="F1755" t="s">
        <v>6176</v>
      </c>
      <c r="G1755" s="1">
        <v>1754</v>
      </c>
    </row>
    <row r="1756" spans="1:7" ht="13.5">
      <c r="A1756" t="str">
        <f>"000002"</f>
        <v>000002</v>
      </c>
      <c r="B1756" s="1" t="s">
        <v>1779</v>
      </c>
      <c r="C1756" t="s">
        <v>135</v>
      </c>
      <c r="D1756" t="s">
        <v>2958</v>
      </c>
      <c r="E1756" t="s">
        <v>32</v>
      </c>
      <c r="F1756" t="s">
        <v>6177</v>
      </c>
      <c r="G1756" s="1">
        <v>1755</v>
      </c>
    </row>
    <row r="1757" spans="1:7" ht="13.5">
      <c r="A1757" t="str">
        <f>"000596"</f>
        <v>000596</v>
      </c>
      <c r="B1757" s="1" t="s">
        <v>200</v>
      </c>
      <c r="C1757" t="s">
        <v>201</v>
      </c>
      <c r="D1757" t="s">
        <v>2959</v>
      </c>
      <c r="E1757" t="s">
        <v>9</v>
      </c>
      <c r="F1757" t="s">
        <v>6178</v>
      </c>
      <c r="G1757" s="1">
        <v>1756</v>
      </c>
    </row>
    <row r="1758" spans="1:7" ht="13.5">
      <c r="A1758" t="str">
        <f>"009009"</f>
        <v>009009</v>
      </c>
      <c r="B1758" s="1" t="s">
        <v>571</v>
      </c>
      <c r="C1758" t="s">
        <v>151</v>
      </c>
      <c r="D1758" t="s">
        <v>2960</v>
      </c>
      <c r="E1758" t="s">
        <v>9</v>
      </c>
      <c r="F1758" t="s">
        <v>6179</v>
      </c>
      <c r="G1758" s="1">
        <v>1757</v>
      </c>
    </row>
    <row r="1759" spans="1:7" ht="13.5">
      <c r="A1759" t="str">
        <f>"002688"</f>
        <v>002688</v>
      </c>
      <c r="B1759" s="1" t="s">
        <v>870</v>
      </c>
      <c r="C1759" t="s">
        <v>34</v>
      </c>
      <c r="D1759" t="s">
        <v>2961</v>
      </c>
      <c r="E1759" t="s">
        <v>197</v>
      </c>
      <c r="F1759" t="s">
        <v>6180</v>
      </c>
      <c r="G1759" s="1">
        <v>1758</v>
      </c>
    </row>
    <row r="1760" spans="1:7" ht="13.5">
      <c r="A1760" t="str">
        <f>"000927"</f>
        <v>000927</v>
      </c>
      <c r="B1760" s="1" t="s">
        <v>1193</v>
      </c>
      <c r="C1760" t="s">
        <v>50</v>
      </c>
      <c r="D1760" t="s">
        <v>2962</v>
      </c>
      <c r="E1760" t="s">
        <v>9</v>
      </c>
      <c r="F1760" t="s">
        <v>6181</v>
      </c>
      <c r="G1760" s="1">
        <v>1759</v>
      </c>
    </row>
    <row r="1761" spans="1:7" ht="13.5">
      <c r="A1761" t="str">
        <f>"006529"</f>
        <v>006529</v>
      </c>
      <c r="B1761" s="1" t="s">
        <v>17</v>
      </c>
      <c r="C1761" t="s">
        <v>18</v>
      </c>
      <c r="D1761" t="s">
        <v>2963</v>
      </c>
      <c r="E1761" t="s">
        <v>36</v>
      </c>
      <c r="F1761" t="s">
        <v>6182</v>
      </c>
      <c r="G1761" s="1">
        <v>1760</v>
      </c>
    </row>
    <row r="1762" spans="1:7" ht="13.5">
      <c r="A1762" t="str">
        <f>"009909"</f>
        <v>009909</v>
      </c>
      <c r="B1762" s="1" t="s">
        <v>818</v>
      </c>
      <c r="C1762" t="s">
        <v>101</v>
      </c>
      <c r="D1762" t="s">
        <v>2964</v>
      </c>
      <c r="E1762" t="s">
        <v>9</v>
      </c>
      <c r="F1762" t="s">
        <v>6183</v>
      </c>
      <c r="G1762" s="1">
        <v>1761</v>
      </c>
    </row>
    <row r="1763" spans="1:7" ht="13.5">
      <c r="A1763" t="str">
        <f>"004777"</f>
        <v>004777</v>
      </c>
      <c r="B1763" s="1" t="s">
        <v>732</v>
      </c>
      <c r="C1763" t="s">
        <v>504</v>
      </c>
      <c r="D1763" t="s">
        <v>2965</v>
      </c>
      <c r="E1763" t="s">
        <v>9</v>
      </c>
      <c r="F1763" t="s">
        <v>6184</v>
      </c>
      <c r="G1763" s="1">
        <v>1762</v>
      </c>
    </row>
    <row r="1764" spans="1:7" ht="13.5">
      <c r="A1764" t="str">
        <f>"005988"</f>
        <v>005988</v>
      </c>
      <c r="B1764" s="1" t="s">
        <v>283</v>
      </c>
      <c r="C1764" t="s">
        <v>284</v>
      </c>
      <c r="D1764" t="s">
        <v>2966</v>
      </c>
      <c r="E1764" t="s">
        <v>9</v>
      </c>
      <c r="F1764" t="s">
        <v>6185</v>
      </c>
      <c r="G1764" s="1">
        <v>1763</v>
      </c>
    </row>
    <row r="1765" spans="1:7" ht="13.5">
      <c r="A1765" t="str">
        <f>"000681"</f>
        <v>000681</v>
      </c>
      <c r="B1765" s="1" t="s">
        <v>46</v>
      </c>
      <c r="C1765" t="s">
        <v>47</v>
      </c>
      <c r="D1765" t="s">
        <v>2967</v>
      </c>
      <c r="E1765" t="s">
        <v>13</v>
      </c>
      <c r="F1765" t="s">
        <v>6186</v>
      </c>
      <c r="G1765" s="1">
        <v>1764</v>
      </c>
    </row>
    <row r="1766" spans="1:7" ht="13.5">
      <c r="A1766" t="str">
        <f>"015558"</f>
        <v>015558</v>
      </c>
      <c r="B1766" s="1" t="s">
        <v>2044</v>
      </c>
      <c r="C1766" t="s">
        <v>1149</v>
      </c>
      <c r="D1766" t="s">
        <v>2968</v>
      </c>
      <c r="E1766" t="s">
        <v>9</v>
      </c>
      <c r="F1766" t="s">
        <v>6187</v>
      </c>
      <c r="G1766" s="1">
        <v>1765</v>
      </c>
    </row>
    <row r="1767" spans="1:7" ht="13.5">
      <c r="A1767" t="str">
        <f>"111213"</f>
        <v>111213</v>
      </c>
      <c r="B1767" s="1" t="s">
        <v>213</v>
      </c>
      <c r="C1767" t="s">
        <v>188</v>
      </c>
      <c r="D1767" t="s">
        <v>2969</v>
      </c>
      <c r="E1767" t="s">
        <v>32</v>
      </c>
      <c r="F1767" t="s">
        <v>6188</v>
      </c>
      <c r="G1767" s="1">
        <v>1766</v>
      </c>
    </row>
    <row r="1768" spans="1:7" ht="13.5">
      <c r="A1768" t="str">
        <f>"000933"</f>
        <v>000933</v>
      </c>
      <c r="B1768" s="1" t="s">
        <v>1408</v>
      </c>
      <c r="C1768" t="s">
        <v>1409</v>
      </c>
      <c r="D1768" t="s">
        <v>2970</v>
      </c>
      <c r="E1768" t="s">
        <v>9</v>
      </c>
      <c r="F1768" t="s">
        <v>6189</v>
      </c>
      <c r="G1768" s="1">
        <v>1767</v>
      </c>
    </row>
    <row r="1769" spans="1:7" ht="13.5">
      <c r="A1769" t="str">
        <f>"009990"</f>
        <v>009990</v>
      </c>
      <c r="B1769" s="1" t="s">
        <v>2971</v>
      </c>
      <c r="C1769" t="s">
        <v>101</v>
      </c>
      <c r="D1769" t="s">
        <v>2972</v>
      </c>
      <c r="E1769" t="s">
        <v>13</v>
      </c>
      <c r="F1769" t="s">
        <v>6190</v>
      </c>
      <c r="G1769" s="1">
        <v>1768</v>
      </c>
    </row>
    <row r="1770" spans="1:7" ht="13.5">
      <c r="A1770" t="str">
        <f>"000026"</f>
        <v>000026</v>
      </c>
      <c r="B1770" s="1" t="s">
        <v>286</v>
      </c>
      <c r="C1770" t="s">
        <v>50</v>
      </c>
      <c r="D1770" t="s">
        <v>2973</v>
      </c>
      <c r="E1770" t="s">
        <v>90</v>
      </c>
      <c r="F1770" t="s">
        <v>6191</v>
      </c>
      <c r="G1770" s="1">
        <v>1769</v>
      </c>
    </row>
    <row r="1771" spans="1:7" ht="13.5">
      <c r="A1771" t="str">
        <f>"005958"</f>
        <v>005958</v>
      </c>
      <c r="B1771" s="1" t="s">
        <v>1768</v>
      </c>
      <c r="C1771" t="s">
        <v>314</v>
      </c>
      <c r="D1771" t="s">
        <v>2974</v>
      </c>
      <c r="E1771" t="s">
        <v>32</v>
      </c>
      <c r="F1771" t="s">
        <v>6192</v>
      </c>
      <c r="G1771" s="1">
        <v>1770</v>
      </c>
    </row>
    <row r="1772" spans="1:7" ht="13.5">
      <c r="A1772" t="str">
        <f>"005838"</f>
        <v>005838</v>
      </c>
      <c r="B1772" s="1" t="s">
        <v>535</v>
      </c>
      <c r="C1772" t="s">
        <v>41</v>
      </c>
      <c r="D1772" t="s">
        <v>2975</v>
      </c>
      <c r="E1772" t="s">
        <v>32</v>
      </c>
      <c r="F1772" t="s">
        <v>6193</v>
      </c>
      <c r="G1772" s="1">
        <v>1771</v>
      </c>
    </row>
    <row r="1773" spans="1:7" ht="13.5">
      <c r="A1773" t="str">
        <f>"001565"</f>
        <v>001565</v>
      </c>
      <c r="B1773" s="1" t="s">
        <v>2976</v>
      </c>
      <c r="C1773" t="s">
        <v>77</v>
      </c>
      <c r="D1773" t="s">
        <v>2977</v>
      </c>
      <c r="E1773" t="s">
        <v>32</v>
      </c>
      <c r="F1773" t="s">
        <v>6194</v>
      </c>
      <c r="G1773" s="1">
        <v>1772</v>
      </c>
    </row>
    <row r="1774" spans="1:7" ht="13.5">
      <c r="A1774" t="str">
        <f>"003026"</f>
        <v>003026</v>
      </c>
      <c r="B1774" s="1" t="s">
        <v>1482</v>
      </c>
      <c r="C1774" t="s">
        <v>193</v>
      </c>
      <c r="D1774" t="s">
        <v>2978</v>
      </c>
      <c r="E1774" t="s">
        <v>32</v>
      </c>
      <c r="F1774" t="s">
        <v>6195</v>
      </c>
      <c r="G1774" s="1">
        <v>1773</v>
      </c>
    </row>
    <row r="1775" spans="1:7" ht="13.5">
      <c r="A1775" t="str">
        <f>"000601"</f>
        <v>000601</v>
      </c>
      <c r="B1775" s="1" t="s">
        <v>939</v>
      </c>
      <c r="C1775" t="s">
        <v>57</v>
      </c>
      <c r="D1775" t="s">
        <v>2979</v>
      </c>
      <c r="E1775" t="s">
        <v>197</v>
      </c>
      <c r="F1775" t="s">
        <v>6196</v>
      </c>
      <c r="G1775" s="1">
        <v>1774</v>
      </c>
    </row>
    <row r="1776" spans="1:7" ht="13.5">
      <c r="A1776" t="str">
        <f>"811255"</f>
        <v>811255</v>
      </c>
      <c r="B1776" s="1" t="s">
        <v>2980</v>
      </c>
      <c r="C1776" t="s">
        <v>57</v>
      </c>
      <c r="D1776" t="s">
        <v>2981</v>
      </c>
      <c r="E1776" t="s">
        <v>32</v>
      </c>
      <c r="F1776" t="s">
        <v>6197</v>
      </c>
      <c r="G1776" s="1">
        <v>1775</v>
      </c>
    </row>
    <row r="1777" spans="1:7" ht="13.5">
      <c r="A1777" t="str">
        <f>"006388"</f>
        <v>006388</v>
      </c>
      <c r="B1777" s="1" t="s">
        <v>839</v>
      </c>
      <c r="C1777" t="s">
        <v>77</v>
      </c>
      <c r="D1777" t="s">
        <v>2982</v>
      </c>
      <c r="E1777" t="s">
        <v>9</v>
      </c>
      <c r="F1777" t="s">
        <v>6198</v>
      </c>
      <c r="G1777" s="1">
        <v>1776</v>
      </c>
    </row>
    <row r="1778" spans="1:7" ht="13.5">
      <c r="A1778" t="str">
        <f>"001096"</f>
        <v>001096</v>
      </c>
      <c r="B1778" s="1" t="s">
        <v>2983</v>
      </c>
      <c r="C1778" t="s">
        <v>27</v>
      </c>
      <c r="D1778" t="s">
        <v>2984</v>
      </c>
      <c r="E1778" t="s">
        <v>9</v>
      </c>
      <c r="F1778" t="s">
        <v>6199</v>
      </c>
      <c r="G1778" s="1">
        <v>1777</v>
      </c>
    </row>
    <row r="1779" spans="1:7" ht="13.5">
      <c r="A1779" t="str">
        <f>"001119"</f>
        <v>001119</v>
      </c>
      <c r="B1779" s="1" t="s">
        <v>2985</v>
      </c>
      <c r="C1779" t="s">
        <v>227</v>
      </c>
      <c r="D1779" t="s">
        <v>2986</v>
      </c>
      <c r="E1779" t="s">
        <v>32</v>
      </c>
      <c r="F1779" t="s">
        <v>6200</v>
      </c>
      <c r="G1779" s="1">
        <v>1778</v>
      </c>
    </row>
    <row r="1780" spans="1:7" ht="13.5">
      <c r="A1780" t="str">
        <f>"049959"</f>
        <v>049959</v>
      </c>
      <c r="B1780" s="1" t="s">
        <v>2236</v>
      </c>
      <c r="C1780" t="s">
        <v>419</v>
      </c>
      <c r="D1780" t="s">
        <v>2987</v>
      </c>
      <c r="E1780" t="s">
        <v>9</v>
      </c>
      <c r="F1780" t="s">
        <v>6201</v>
      </c>
      <c r="G1780" s="1">
        <v>1779</v>
      </c>
    </row>
    <row r="1781" spans="1:7" ht="13.5">
      <c r="A1781" t="str">
        <f>"998226"</f>
        <v>998226</v>
      </c>
      <c r="B1781" s="1" t="s">
        <v>605</v>
      </c>
      <c r="C1781" t="s">
        <v>456</v>
      </c>
      <c r="D1781" t="s">
        <v>2988</v>
      </c>
      <c r="E1781" t="s">
        <v>241</v>
      </c>
      <c r="F1781" t="s">
        <v>6202</v>
      </c>
      <c r="G1781" s="1">
        <v>1780</v>
      </c>
    </row>
    <row r="1782" spans="1:7" ht="13.5">
      <c r="A1782" t="str">
        <f>"001366"</f>
        <v>001366</v>
      </c>
      <c r="B1782" s="1" t="s">
        <v>2989</v>
      </c>
      <c r="C1782" t="s">
        <v>2990</v>
      </c>
      <c r="D1782" t="s">
        <v>2991</v>
      </c>
      <c r="E1782" t="s">
        <v>32</v>
      </c>
      <c r="F1782" t="s">
        <v>6203</v>
      </c>
      <c r="G1782" s="1">
        <v>1781</v>
      </c>
    </row>
    <row r="1783" spans="1:7" ht="13.5">
      <c r="A1783" t="str">
        <f>"006688"</f>
        <v>006688</v>
      </c>
      <c r="B1783" s="1" t="s">
        <v>720</v>
      </c>
      <c r="C1783" t="s">
        <v>126</v>
      </c>
      <c r="D1783" t="s">
        <v>2992</v>
      </c>
      <c r="E1783" t="s">
        <v>36</v>
      </c>
      <c r="F1783" t="s">
        <v>6204</v>
      </c>
      <c r="G1783" s="1">
        <v>1782</v>
      </c>
    </row>
    <row r="1784" spans="1:7" ht="13.5">
      <c r="A1784" t="str">
        <f>"202388"</f>
        <v>202388</v>
      </c>
      <c r="B1784" s="1" t="s">
        <v>2993</v>
      </c>
      <c r="C1784" t="s">
        <v>2994</v>
      </c>
      <c r="D1784" t="s">
        <v>2995</v>
      </c>
      <c r="E1784" t="s">
        <v>9</v>
      </c>
      <c r="F1784" t="s">
        <v>6205</v>
      </c>
      <c r="G1784" s="1">
        <v>1783</v>
      </c>
    </row>
    <row r="1785" spans="1:7" ht="13.5">
      <c r="A1785" t="str">
        <f>"009678"</f>
        <v>009678</v>
      </c>
      <c r="B1785" s="1" t="s">
        <v>64</v>
      </c>
      <c r="C1785" t="s">
        <v>65</v>
      </c>
      <c r="D1785" t="s">
        <v>2996</v>
      </c>
      <c r="E1785" t="s">
        <v>9</v>
      </c>
      <c r="F1785" t="s">
        <v>6206</v>
      </c>
      <c r="G1785" s="1">
        <v>1784</v>
      </c>
    </row>
    <row r="1786" spans="1:7" ht="13.5">
      <c r="A1786" t="str">
        <f>"011888"</f>
        <v>011888</v>
      </c>
      <c r="B1786" s="1" t="s">
        <v>1883</v>
      </c>
      <c r="C1786" t="s">
        <v>72</v>
      </c>
      <c r="D1786" t="s">
        <v>2997</v>
      </c>
      <c r="E1786" t="s">
        <v>32</v>
      </c>
      <c r="F1786" t="s">
        <v>6207</v>
      </c>
      <c r="G1786" s="1">
        <v>1785</v>
      </c>
    </row>
    <row r="1787" spans="1:7" ht="13.5">
      <c r="A1787" t="str">
        <f>"002556"</f>
        <v>002556</v>
      </c>
      <c r="B1787" s="1" t="s">
        <v>2998</v>
      </c>
      <c r="C1787" t="s">
        <v>101</v>
      </c>
      <c r="D1787" t="s">
        <v>2999</v>
      </c>
      <c r="E1787" t="s">
        <v>13</v>
      </c>
      <c r="F1787" t="s">
        <v>6208</v>
      </c>
      <c r="G1787" s="1">
        <v>1786</v>
      </c>
    </row>
    <row r="1788" spans="1:7" ht="13.5">
      <c r="A1788" t="str">
        <f>"961116"</f>
        <v>961116</v>
      </c>
      <c r="B1788" s="1" t="s">
        <v>610</v>
      </c>
      <c r="C1788" t="s">
        <v>98</v>
      </c>
      <c r="D1788" t="s">
        <v>3000</v>
      </c>
      <c r="E1788" t="s">
        <v>241</v>
      </c>
      <c r="F1788" t="s">
        <v>6209</v>
      </c>
      <c r="G1788" s="1">
        <v>1787</v>
      </c>
    </row>
    <row r="1789" spans="1:7" ht="13.5">
      <c r="A1789" t="str">
        <f>"009921"</f>
        <v>009921</v>
      </c>
      <c r="B1789" s="1" t="s">
        <v>339</v>
      </c>
      <c r="C1789" t="s">
        <v>72</v>
      </c>
      <c r="D1789" t="s">
        <v>3001</v>
      </c>
      <c r="E1789" t="s">
        <v>9</v>
      </c>
      <c r="F1789" t="s">
        <v>6210</v>
      </c>
      <c r="G1789" s="1">
        <v>1788</v>
      </c>
    </row>
    <row r="1790" spans="1:7" ht="13.5">
      <c r="A1790" t="str">
        <f>"003985"</f>
        <v>003985</v>
      </c>
      <c r="B1790" s="1" t="s">
        <v>3002</v>
      </c>
      <c r="C1790" t="s">
        <v>34</v>
      </c>
      <c r="D1790" t="s">
        <v>3003</v>
      </c>
      <c r="E1790" t="s">
        <v>9</v>
      </c>
      <c r="F1790" t="s">
        <v>6211</v>
      </c>
      <c r="G1790" s="1">
        <v>1789</v>
      </c>
    </row>
    <row r="1791" spans="1:7" ht="13.5">
      <c r="A1791" t="str">
        <f>"000805"</f>
        <v>000805</v>
      </c>
      <c r="B1791" s="1" t="s">
        <v>639</v>
      </c>
      <c r="C1791" t="s">
        <v>496</v>
      </c>
      <c r="D1791" t="s">
        <v>3004</v>
      </c>
      <c r="E1791" t="s">
        <v>32</v>
      </c>
      <c r="F1791" t="s">
        <v>6212</v>
      </c>
      <c r="G1791" s="1">
        <v>1790</v>
      </c>
    </row>
    <row r="1792" spans="1:7" ht="13.5">
      <c r="A1792" t="str">
        <f>"003997"</f>
        <v>003997</v>
      </c>
      <c r="B1792" s="1" t="s">
        <v>3005</v>
      </c>
      <c r="C1792" t="s">
        <v>77</v>
      </c>
      <c r="D1792" t="s">
        <v>3006</v>
      </c>
      <c r="E1792" t="s">
        <v>9</v>
      </c>
      <c r="F1792" t="s">
        <v>6213</v>
      </c>
      <c r="G1792" s="1">
        <v>1791</v>
      </c>
    </row>
    <row r="1793" spans="1:7" ht="13.5">
      <c r="A1793" t="str">
        <f>"001917"</f>
        <v>001917</v>
      </c>
      <c r="B1793" s="1" t="s">
        <v>2739</v>
      </c>
      <c r="C1793" t="s">
        <v>107</v>
      </c>
      <c r="D1793" t="s">
        <v>3007</v>
      </c>
      <c r="E1793" t="s">
        <v>32</v>
      </c>
      <c r="F1793" t="s">
        <v>6214</v>
      </c>
      <c r="G1793" s="1">
        <v>1792</v>
      </c>
    </row>
    <row r="1794" spans="1:7" ht="13.5">
      <c r="A1794" t="str">
        <f>"005988"</f>
        <v>005988</v>
      </c>
      <c r="B1794" s="1" t="s">
        <v>283</v>
      </c>
      <c r="C1794" t="s">
        <v>284</v>
      </c>
      <c r="D1794" t="s">
        <v>3008</v>
      </c>
      <c r="E1794" t="s">
        <v>32</v>
      </c>
      <c r="F1794" t="s">
        <v>6215</v>
      </c>
      <c r="G1794" s="1">
        <v>1793</v>
      </c>
    </row>
    <row r="1795" spans="1:7" ht="13.5">
      <c r="A1795" t="str">
        <f>"001378"</f>
        <v>001378</v>
      </c>
      <c r="B1795" s="1" t="s">
        <v>2318</v>
      </c>
      <c r="C1795" t="s">
        <v>850</v>
      </c>
      <c r="D1795" t="s">
        <v>3009</v>
      </c>
      <c r="E1795" t="s">
        <v>32</v>
      </c>
      <c r="F1795" t="s">
        <v>6216</v>
      </c>
      <c r="G1795" s="1">
        <v>1794</v>
      </c>
    </row>
    <row r="1796" spans="1:7" ht="13.5">
      <c r="A1796" t="str">
        <f>"003696"</f>
        <v>003696</v>
      </c>
      <c r="B1796" s="1" t="s">
        <v>681</v>
      </c>
      <c r="C1796" t="s">
        <v>637</v>
      </c>
      <c r="D1796" t="s">
        <v>3010</v>
      </c>
      <c r="E1796" t="s">
        <v>9</v>
      </c>
      <c r="F1796" t="s">
        <v>6217</v>
      </c>
      <c r="G1796" s="1">
        <v>1795</v>
      </c>
    </row>
    <row r="1797" spans="1:7" ht="13.5">
      <c r="A1797" t="str">
        <f>"002605"</f>
        <v>002605</v>
      </c>
      <c r="B1797" s="1" t="s">
        <v>3011</v>
      </c>
      <c r="C1797" t="s">
        <v>11</v>
      </c>
      <c r="D1797" t="s">
        <v>3012</v>
      </c>
      <c r="E1797" t="s">
        <v>9</v>
      </c>
      <c r="F1797" t="s">
        <v>6218</v>
      </c>
      <c r="G1797" s="1">
        <v>1796</v>
      </c>
    </row>
    <row r="1798" spans="1:7" ht="13.5">
      <c r="A1798" t="str">
        <f>"000615"</f>
        <v>000615</v>
      </c>
      <c r="B1798" s="1" t="s">
        <v>1231</v>
      </c>
      <c r="C1798" t="s">
        <v>88</v>
      </c>
      <c r="D1798" t="s">
        <v>3013</v>
      </c>
      <c r="E1798" t="s">
        <v>13</v>
      </c>
      <c r="F1798" t="s">
        <v>6219</v>
      </c>
      <c r="G1798" s="1">
        <v>1797</v>
      </c>
    </row>
    <row r="1799" spans="1:7" ht="13.5">
      <c r="A1799" t="str">
        <f>"000651"</f>
        <v>000651</v>
      </c>
      <c r="B1799" s="1" t="s">
        <v>506</v>
      </c>
      <c r="C1799" t="s">
        <v>507</v>
      </c>
      <c r="D1799" t="s">
        <v>3014</v>
      </c>
      <c r="E1799" t="s">
        <v>13</v>
      </c>
      <c r="F1799" t="s">
        <v>6220</v>
      </c>
      <c r="G1799" s="1">
        <v>1798</v>
      </c>
    </row>
    <row r="1800" spans="1:7" ht="13.5">
      <c r="A1800" t="str">
        <f>"048666"</f>
        <v>048666</v>
      </c>
      <c r="B1800" s="1" t="s">
        <v>3015</v>
      </c>
      <c r="C1800" t="s">
        <v>41</v>
      </c>
      <c r="D1800" t="s">
        <v>3016</v>
      </c>
      <c r="E1800" t="s">
        <v>9</v>
      </c>
      <c r="F1800" t="s">
        <v>6221</v>
      </c>
      <c r="G1800" s="1">
        <v>1799</v>
      </c>
    </row>
    <row r="1801" spans="1:7" ht="13.5">
      <c r="A1801" t="str">
        <f>"000199"</f>
        <v>000199</v>
      </c>
      <c r="B1801" s="1" t="s">
        <v>1577</v>
      </c>
      <c r="C1801" t="s">
        <v>107</v>
      </c>
      <c r="D1801" t="s">
        <v>3017</v>
      </c>
      <c r="E1801" t="s">
        <v>9</v>
      </c>
      <c r="F1801" t="s">
        <v>6222</v>
      </c>
      <c r="G1801" s="1">
        <v>1800</v>
      </c>
    </row>
    <row r="1802" spans="1:7" ht="13.5">
      <c r="A1802" t="str">
        <f>"000167"</f>
        <v>000167</v>
      </c>
      <c r="B1802" s="1" t="s">
        <v>160</v>
      </c>
      <c r="C1802" t="s">
        <v>101</v>
      </c>
      <c r="D1802" t="s">
        <v>3018</v>
      </c>
      <c r="E1802" t="s">
        <v>9</v>
      </c>
      <c r="F1802" t="s">
        <v>6223</v>
      </c>
      <c r="G1802" s="1">
        <v>1801</v>
      </c>
    </row>
    <row r="1803" spans="1:7" ht="13.5">
      <c r="A1803" t="str">
        <f>"098898"</f>
        <v>098898</v>
      </c>
      <c r="B1803" s="1" t="s">
        <v>1308</v>
      </c>
      <c r="C1803" t="s">
        <v>72</v>
      </c>
      <c r="D1803" t="s">
        <v>3019</v>
      </c>
      <c r="E1803" t="s">
        <v>9</v>
      </c>
      <c r="F1803" t="s">
        <v>6224</v>
      </c>
      <c r="G1803" s="1">
        <v>1802</v>
      </c>
    </row>
    <row r="1804" spans="1:7" ht="13.5">
      <c r="A1804" t="str">
        <f>"007002"</f>
        <v>007002</v>
      </c>
      <c r="B1804" s="1" t="s">
        <v>952</v>
      </c>
      <c r="C1804" t="s">
        <v>662</v>
      </c>
      <c r="D1804" t="s">
        <v>3020</v>
      </c>
      <c r="E1804" t="s">
        <v>9</v>
      </c>
      <c r="F1804" t="s">
        <v>6225</v>
      </c>
      <c r="G1804" s="1">
        <v>1803</v>
      </c>
    </row>
    <row r="1805" spans="1:7" ht="13.5">
      <c r="A1805" t="str">
        <f>"003138"</f>
        <v>003138</v>
      </c>
      <c r="B1805" s="1" t="s">
        <v>128</v>
      </c>
      <c r="C1805" t="s">
        <v>129</v>
      </c>
      <c r="D1805" t="s">
        <v>3021</v>
      </c>
      <c r="E1805" t="s">
        <v>9</v>
      </c>
      <c r="F1805" t="s">
        <v>6226</v>
      </c>
      <c r="G1805" s="1">
        <v>1804</v>
      </c>
    </row>
    <row r="1806" spans="1:7" ht="13.5">
      <c r="A1806" t="str">
        <f>"002789"</f>
        <v>002789</v>
      </c>
      <c r="B1806" s="1" t="s">
        <v>3022</v>
      </c>
      <c r="C1806" t="s">
        <v>3023</v>
      </c>
      <c r="D1806" t="s">
        <v>3024</v>
      </c>
      <c r="E1806" t="s">
        <v>32</v>
      </c>
      <c r="F1806" t="s">
        <v>6227</v>
      </c>
      <c r="G1806" s="1">
        <v>1805</v>
      </c>
    </row>
    <row r="1807" spans="1:7" ht="13.5">
      <c r="A1807" t="str">
        <f>"009263"</f>
        <v>009263</v>
      </c>
      <c r="B1807" s="1" t="s">
        <v>3025</v>
      </c>
      <c r="C1807" t="s">
        <v>34</v>
      </c>
      <c r="D1807" t="s">
        <v>3026</v>
      </c>
      <c r="E1807" t="s">
        <v>32</v>
      </c>
      <c r="F1807" t="s">
        <v>6228</v>
      </c>
      <c r="G1807" s="1">
        <v>1806</v>
      </c>
    </row>
    <row r="1808" spans="1:7" ht="13.5">
      <c r="A1808" t="str">
        <f>"000882"</f>
        <v>000882</v>
      </c>
      <c r="B1808" s="1" t="s">
        <v>2257</v>
      </c>
      <c r="C1808" t="s">
        <v>2258</v>
      </c>
      <c r="D1808" t="s">
        <v>3027</v>
      </c>
      <c r="E1808" t="s">
        <v>32</v>
      </c>
      <c r="F1808" t="s">
        <v>6229</v>
      </c>
      <c r="G1808" s="1">
        <v>1807</v>
      </c>
    </row>
    <row r="1809" spans="1:7" ht="13.5">
      <c r="A1809" t="str">
        <f>"003138"</f>
        <v>003138</v>
      </c>
      <c r="B1809" s="1" t="s">
        <v>128</v>
      </c>
      <c r="C1809" t="s">
        <v>129</v>
      </c>
      <c r="D1809" t="s">
        <v>3028</v>
      </c>
      <c r="E1809" t="s">
        <v>36</v>
      </c>
      <c r="F1809" t="s">
        <v>6230</v>
      </c>
      <c r="G1809" s="1">
        <v>1808</v>
      </c>
    </row>
    <row r="1810" spans="1:7" ht="13.5">
      <c r="A1810" t="str">
        <f>"007281"</f>
        <v>007281</v>
      </c>
      <c r="B1810" s="1" t="s">
        <v>2194</v>
      </c>
      <c r="C1810" t="s">
        <v>1116</v>
      </c>
      <c r="D1810" t="s">
        <v>3029</v>
      </c>
      <c r="E1810" t="s">
        <v>9</v>
      </c>
      <c r="F1810" t="s">
        <v>6231</v>
      </c>
      <c r="G1810" s="1">
        <v>1809</v>
      </c>
    </row>
    <row r="1811" spans="1:7" ht="13.5">
      <c r="A1811" t="str">
        <f>"000155"</f>
        <v>000155</v>
      </c>
      <c r="B1811" s="1" t="s">
        <v>3030</v>
      </c>
      <c r="C1811" t="s">
        <v>154</v>
      </c>
      <c r="D1811" t="s">
        <v>3031</v>
      </c>
      <c r="E1811" t="s">
        <v>13</v>
      </c>
      <c r="F1811" t="s">
        <v>6232</v>
      </c>
      <c r="G1811" s="1">
        <v>1810</v>
      </c>
    </row>
    <row r="1812" spans="1:7" ht="13.5">
      <c r="A1812" t="str">
        <f>"000485"</f>
        <v>000485</v>
      </c>
      <c r="B1812" s="1" t="s">
        <v>3032</v>
      </c>
      <c r="C1812" t="s">
        <v>1039</v>
      </c>
      <c r="D1812" t="s">
        <v>3033</v>
      </c>
      <c r="E1812" t="s">
        <v>9</v>
      </c>
      <c r="F1812" t="s">
        <v>6233</v>
      </c>
      <c r="G1812" s="1">
        <v>1811</v>
      </c>
    </row>
    <row r="1813" spans="1:7" ht="13.5">
      <c r="A1813" t="str">
        <f>"004319"</f>
        <v>004319</v>
      </c>
      <c r="B1813" s="1" t="s">
        <v>1929</v>
      </c>
      <c r="C1813" t="s">
        <v>419</v>
      </c>
      <c r="D1813" t="s">
        <v>3034</v>
      </c>
      <c r="E1813" t="s">
        <v>32</v>
      </c>
      <c r="F1813" t="s">
        <v>6234</v>
      </c>
      <c r="G1813" s="1">
        <v>1812</v>
      </c>
    </row>
    <row r="1814" spans="1:7" ht="13.5">
      <c r="A1814" t="str">
        <f>"353333"</f>
        <v>353333</v>
      </c>
      <c r="B1814" s="1" t="s">
        <v>2775</v>
      </c>
      <c r="C1814" t="s">
        <v>21</v>
      </c>
      <c r="D1814" t="s">
        <v>3035</v>
      </c>
      <c r="E1814" t="s">
        <v>32</v>
      </c>
      <c r="F1814" t="s">
        <v>6235</v>
      </c>
      <c r="G1814" s="1">
        <v>1813</v>
      </c>
    </row>
    <row r="1815" spans="1:7" ht="13.5">
      <c r="A1815" t="str">
        <f>"004726"</f>
        <v>004726</v>
      </c>
      <c r="B1815" s="1" t="s">
        <v>3036</v>
      </c>
      <c r="C1815" t="s">
        <v>723</v>
      </c>
      <c r="D1815" t="s">
        <v>3037</v>
      </c>
      <c r="E1815" t="s">
        <v>9</v>
      </c>
      <c r="F1815" t="s">
        <v>6236</v>
      </c>
      <c r="G1815" s="1">
        <v>1814</v>
      </c>
    </row>
    <row r="1816" spans="1:7" ht="13.5">
      <c r="A1816" t="str">
        <f>"006987"</f>
        <v>006987</v>
      </c>
      <c r="B1816" s="1" t="s">
        <v>3038</v>
      </c>
      <c r="C1816" t="s">
        <v>77</v>
      </c>
      <c r="D1816" t="s">
        <v>3039</v>
      </c>
      <c r="E1816" t="s">
        <v>9</v>
      </c>
      <c r="F1816" t="s">
        <v>6237</v>
      </c>
      <c r="G1816" s="1">
        <v>1815</v>
      </c>
    </row>
    <row r="1817" spans="1:7" ht="13.5">
      <c r="A1817" t="str">
        <f>"001809"</f>
        <v>001809</v>
      </c>
      <c r="B1817" s="1" t="s">
        <v>841</v>
      </c>
      <c r="C1817" t="s">
        <v>493</v>
      </c>
      <c r="D1817" t="s">
        <v>3040</v>
      </c>
      <c r="E1817" t="s">
        <v>36</v>
      </c>
      <c r="F1817" t="s">
        <v>6238</v>
      </c>
      <c r="G1817" s="1">
        <v>1816</v>
      </c>
    </row>
    <row r="1818" spans="1:7" ht="13.5">
      <c r="A1818" t="str">
        <f>"075888"</f>
        <v>075888</v>
      </c>
      <c r="B1818" s="1" t="s">
        <v>3041</v>
      </c>
      <c r="C1818" t="s">
        <v>126</v>
      </c>
      <c r="D1818" t="s">
        <v>3042</v>
      </c>
      <c r="E1818" t="s">
        <v>9</v>
      </c>
      <c r="F1818" t="s">
        <v>6239</v>
      </c>
      <c r="G1818" s="1">
        <v>1817</v>
      </c>
    </row>
    <row r="1819" spans="1:7" ht="13.5">
      <c r="A1819" t="str">
        <f>"001197"</f>
        <v>001197</v>
      </c>
      <c r="B1819" s="1" t="s">
        <v>3043</v>
      </c>
      <c r="C1819" t="s">
        <v>943</v>
      </c>
      <c r="D1819" t="s">
        <v>3044</v>
      </c>
      <c r="E1819" t="s">
        <v>9</v>
      </c>
      <c r="F1819" t="s">
        <v>6240</v>
      </c>
      <c r="G1819" s="1">
        <v>1818</v>
      </c>
    </row>
    <row r="1820" spans="1:7" ht="13.5">
      <c r="A1820" t="str">
        <f>"001931"</f>
        <v>001931</v>
      </c>
      <c r="B1820" s="1" t="s">
        <v>3045</v>
      </c>
      <c r="C1820" t="s">
        <v>101</v>
      </c>
      <c r="D1820" t="s">
        <v>3046</v>
      </c>
      <c r="E1820" t="s">
        <v>32</v>
      </c>
      <c r="F1820" t="s">
        <v>6241</v>
      </c>
      <c r="G1820" s="1">
        <v>1819</v>
      </c>
    </row>
    <row r="1821" spans="1:7" ht="13.5">
      <c r="A1821" t="str">
        <f>"004132"</f>
        <v>004132</v>
      </c>
      <c r="B1821" s="1" t="s">
        <v>1772</v>
      </c>
      <c r="C1821" t="s">
        <v>1773</v>
      </c>
      <c r="D1821" t="s">
        <v>3047</v>
      </c>
      <c r="E1821" t="s">
        <v>13</v>
      </c>
      <c r="F1821" t="s">
        <v>6242</v>
      </c>
      <c r="G1821" s="1">
        <v>1820</v>
      </c>
    </row>
    <row r="1822" spans="1:7" ht="13.5">
      <c r="A1822" t="str">
        <f>"003812"</f>
        <v>003812</v>
      </c>
      <c r="B1822" s="1" t="s">
        <v>1477</v>
      </c>
      <c r="C1822" t="s">
        <v>107</v>
      </c>
      <c r="D1822" t="s">
        <v>3048</v>
      </c>
      <c r="E1822" t="s">
        <v>9</v>
      </c>
      <c r="F1822" t="s">
        <v>6243</v>
      </c>
      <c r="G1822" s="1">
        <v>1821</v>
      </c>
    </row>
    <row r="1823" spans="1:7" ht="13.5">
      <c r="A1823" t="str">
        <f>"000510"</f>
        <v>000510</v>
      </c>
      <c r="B1823" s="1" t="s">
        <v>959</v>
      </c>
      <c r="C1823" t="s">
        <v>960</v>
      </c>
      <c r="D1823" t="s">
        <v>3049</v>
      </c>
      <c r="E1823" t="s">
        <v>9</v>
      </c>
      <c r="F1823" t="s">
        <v>6244</v>
      </c>
      <c r="G1823" s="1">
        <v>1822</v>
      </c>
    </row>
    <row r="1824" spans="1:7" ht="13.5">
      <c r="A1824" t="str">
        <f>"007896"</f>
        <v>007896</v>
      </c>
      <c r="B1824" s="1" t="s">
        <v>3050</v>
      </c>
      <c r="C1824" t="s">
        <v>72</v>
      </c>
      <c r="D1824" t="s">
        <v>3051</v>
      </c>
      <c r="E1824" t="s">
        <v>9</v>
      </c>
      <c r="F1824" t="s">
        <v>6245</v>
      </c>
      <c r="G1824" s="1">
        <v>1823</v>
      </c>
    </row>
    <row r="1825" spans="1:7" ht="13.5">
      <c r="A1825" t="str">
        <f>"000792"</f>
        <v>000792</v>
      </c>
      <c r="B1825" s="1" t="s">
        <v>2030</v>
      </c>
      <c r="C1825" t="s">
        <v>135</v>
      </c>
      <c r="D1825" t="s">
        <v>3052</v>
      </c>
      <c r="E1825" t="s">
        <v>9</v>
      </c>
      <c r="F1825" t="s">
        <v>6246</v>
      </c>
      <c r="G1825" s="1">
        <v>1824</v>
      </c>
    </row>
    <row r="1826" spans="1:7" ht="13.5">
      <c r="A1826" t="str">
        <f>"001728"</f>
        <v>001728</v>
      </c>
      <c r="B1826" s="1" t="s">
        <v>1517</v>
      </c>
      <c r="C1826" t="s">
        <v>284</v>
      </c>
      <c r="D1826" t="s">
        <v>3053</v>
      </c>
      <c r="E1826" t="s">
        <v>9</v>
      </c>
      <c r="F1826" t="s">
        <v>6247</v>
      </c>
      <c r="G1826" s="1">
        <v>1825</v>
      </c>
    </row>
    <row r="1827" spans="1:7" ht="13.5">
      <c r="A1827" t="str">
        <f>"001909"</f>
        <v>001909</v>
      </c>
      <c r="B1827" s="1" t="s">
        <v>3054</v>
      </c>
      <c r="C1827" t="s">
        <v>101</v>
      </c>
      <c r="D1827" t="s">
        <v>3055</v>
      </c>
      <c r="E1827" t="s">
        <v>607</v>
      </c>
      <c r="F1827" t="s">
        <v>6248</v>
      </c>
      <c r="G1827" s="1">
        <v>1826</v>
      </c>
    </row>
    <row r="1828" spans="1:7" ht="13.5">
      <c r="A1828" t="str">
        <f>"000059"</f>
        <v>000059</v>
      </c>
      <c r="B1828" s="1" t="s">
        <v>2784</v>
      </c>
      <c r="C1828" t="s">
        <v>224</v>
      </c>
      <c r="D1828" t="s">
        <v>3056</v>
      </c>
      <c r="E1828" t="s">
        <v>9</v>
      </c>
      <c r="F1828" t="s">
        <v>6249</v>
      </c>
      <c r="G1828" s="1">
        <v>1827</v>
      </c>
    </row>
    <row r="1829" spans="1:7" ht="13.5">
      <c r="A1829" t="str">
        <f>"009317"</f>
        <v>009317</v>
      </c>
      <c r="B1829" s="1" t="s">
        <v>59</v>
      </c>
      <c r="C1829" t="s">
        <v>60</v>
      </c>
      <c r="D1829" t="s">
        <v>3057</v>
      </c>
      <c r="E1829" t="s">
        <v>9</v>
      </c>
      <c r="F1829" t="s">
        <v>6250</v>
      </c>
      <c r="G1829" s="1">
        <v>1828</v>
      </c>
    </row>
    <row r="1830" spans="1:7" ht="13.5">
      <c r="A1830" t="str">
        <f>"993666"</f>
        <v>993666</v>
      </c>
      <c r="B1830" s="1" t="s">
        <v>3058</v>
      </c>
      <c r="C1830" t="s">
        <v>1185</v>
      </c>
      <c r="D1830" t="s">
        <v>3059</v>
      </c>
      <c r="E1830" t="s">
        <v>52</v>
      </c>
      <c r="F1830" t="s">
        <v>6251</v>
      </c>
      <c r="G1830" s="1">
        <v>1829</v>
      </c>
    </row>
    <row r="1831" spans="1:7" ht="13.5">
      <c r="A1831" t="str">
        <f>"000186"</f>
        <v>000186</v>
      </c>
      <c r="B1831" s="1" t="s">
        <v>371</v>
      </c>
      <c r="C1831" t="s">
        <v>193</v>
      </c>
      <c r="D1831" t="s">
        <v>3060</v>
      </c>
      <c r="E1831" t="s">
        <v>9</v>
      </c>
      <c r="F1831" t="s">
        <v>6252</v>
      </c>
      <c r="G1831" s="1">
        <v>1830</v>
      </c>
    </row>
    <row r="1832" spans="1:7" ht="13.5">
      <c r="A1832" t="str">
        <f>"088110"</f>
        <v>088110</v>
      </c>
      <c r="B1832" s="1" t="s">
        <v>3061</v>
      </c>
      <c r="C1832" t="s">
        <v>314</v>
      </c>
      <c r="D1832" t="s">
        <v>3062</v>
      </c>
      <c r="E1832" t="s">
        <v>9</v>
      </c>
      <c r="F1832" t="s">
        <v>6253</v>
      </c>
      <c r="G1832" s="1">
        <v>1831</v>
      </c>
    </row>
    <row r="1833" spans="1:7" ht="13.5">
      <c r="A1833" t="str">
        <f>"000138"</f>
        <v>000138</v>
      </c>
      <c r="B1833" s="1" t="s">
        <v>87</v>
      </c>
      <c r="C1833" t="s">
        <v>88</v>
      </c>
      <c r="D1833" t="s">
        <v>3063</v>
      </c>
      <c r="E1833" t="s">
        <v>9</v>
      </c>
      <c r="F1833" t="s">
        <v>6254</v>
      </c>
      <c r="G1833" s="1">
        <v>1832</v>
      </c>
    </row>
    <row r="1834" spans="1:7" ht="13.5">
      <c r="A1834" t="str">
        <f>"001717"</f>
        <v>001717</v>
      </c>
      <c r="B1834" s="1" t="s">
        <v>3064</v>
      </c>
      <c r="C1834" t="s">
        <v>2922</v>
      </c>
      <c r="D1834" t="s">
        <v>3065</v>
      </c>
      <c r="E1834" t="s">
        <v>9</v>
      </c>
      <c r="F1834" t="s">
        <v>6255</v>
      </c>
      <c r="G1834" s="1">
        <v>1833</v>
      </c>
    </row>
    <row r="1835" spans="1:7" ht="13.5">
      <c r="A1835" t="str">
        <f>"000086"</f>
        <v>000086</v>
      </c>
      <c r="B1835" s="1" t="s">
        <v>3066</v>
      </c>
      <c r="C1835" t="s">
        <v>490</v>
      </c>
      <c r="D1835" t="s">
        <v>3067</v>
      </c>
      <c r="E1835" t="s">
        <v>32</v>
      </c>
      <c r="F1835" t="s">
        <v>6256</v>
      </c>
      <c r="G1835" s="1">
        <v>1834</v>
      </c>
    </row>
    <row r="1836" spans="1:7" ht="13.5">
      <c r="A1836" t="str">
        <f>"009897"</f>
        <v>009897</v>
      </c>
      <c r="B1836" s="1" t="s">
        <v>2179</v>
      </c>
      <c r="C1836" t="s">
        <v>2180</v>
      </c>
      <c r="D1836" t="s">
        <v>3068</v>
      </c>
      <c r="E1836" t="s">
        <v>32</v>
      </c>
      <c r="F1836" t="s">
        <v>6257</v>
      </c>
      <c r="G1836" s="1">
        <v>1835</v>
      </c>
    </row>
    <row r="1837" spans="1:7" ht="13.5">
      <c r="A1837" t="str">
        <f>"007369"</f>
        <v>007369</v>
      </c>
      <c r="B1837" s="1" t="s">
        <v>1058</v>
      </c>
      <c r="C1837" t="s">
        <v>1059</v>
      </c>
      <c r="D1837" t="s">
        <v>3069</v>
      </c>
      <c r="E1837" t="s">
        <v>9</v>
      </c>
      <c r="F1837" t="s">
        <v>6258</v>
      </c>
      <c r="G1837" s="1">
        <v>1836</v>
      </c>
    </row>
    <row r="1838" spans="1:7" ht="13.5">
      <c r="A1838" t="str">
        <f>"008833"</f>
        <v>008833</v>
      </c>
      <c r="B1838" s="1" t="s">
        <v>2812</v>
      </c>
      <c r="C1838" t="s">
        <v>1039</v>
      </c>
      <c r="D1838" t="s">
        <v>3070</v>
      </c>
      <c r="E1838" t="s">
        <v>32</v>
      </c>
      <c r="F1838" t="s">
        <v>6259</v>
      </c>
      <c r="G1838" s="1">
        <v>1837</v>
      </c>
    </row>
    <row r="1839" spans="1:7" ht="13.5">
      <c r="A1839" t="str">
        <f>"001190"</f>
        <v>001190</v>
      </c>
      <c r="B1839" s="1" t="s">
        <v>600</v>
      </c>
      <c r="C1839" t="s">
        <v>163</v>
      </c>
      <c r="D1839" t="s">
        <v>3071</v>
      </c>
      <c r="E1839" t="s">
        <v>32</v>
      </c>
      <c r="F1839" t="s">
        <v>6260</v>
      </c>
      <c r="G1839" s="1">
        <v>1838</v>
      </c>
    </row>
    <row r="1840" spans="1:7" ht="13.5">
      <c r="A1840" t="str">
        <f>"001658"</f>
        <v>001658</v>
      </c>
      <c r="B1840" s="1" t="s">
        <v>2385</v>
      </c>
      <c r="C1840" t="s">
        <v>1319</v>
      </c>
      <c r="D1840" t="s">
        <v>3072</v>
      </c>
      <c r="E1840" t="s">
        <v>52</v>
      </c>
      <c r="F1840" t="s">
        <v>6261</v>
      </c>
      <c r="G1840" s="1">
        <v>1839</v>
      </c>
    </row>
    <row r="1841" spans="1:7" ht="13.5">
      <c r="A1841" t="str">
        <f>"100003"</f>
        <v>100003</v>
      </c>
      <c r="B1841" s="1" t="s">
        <v>2064</v>
      </c>
      <c r="C1841" t="s">
        <v>88</v>
      </c>
      <c r="D1841" t="s">
        <v>3073</v>
      </c>
      <c r="E1841" t="s">
        <v>197</v>
      </c>
      <c r="F1841" t="s">
        <v>6262</v>
      </c>
      <c r="G1841" s="1">
        <v>1840</v>
      </c>
    </row>
    <row r="1842" spans="1:7" ht="13.5">
      <c r="A1842" t="str">
        <f>"001226"</f>
        <v>001226</v>
      </c>
      <c r="B1842" s="1" t="s">
        <v>464</v>
      </c>
      <c r="C1842" t="s">
        <v>34</v>
      </c>
      <c r="D1842" t="s">
        <v>3074</v>
      </c>
      <c r="E1842" t="s">
        <v>9</v>
      </c>
      <c r="F1842" t="s">
        <v>6263</v>
      </c>
      <c r="G1842" s="1">
        <v>1841</v>
      </c>
    </row>
    <row r="1843" spans="1:7" ht="13.5">
      <c r="A1843" t="str">
        <f>"002733"</f>
        <v>002733</v>
      </c>
      <c r="B1843" s="1" t="s">
        <v>162</v>
      </c>
      <c r="C1843" t="s">
        <v>163</v>
      </c>
      <c r="D1843" t="s">
        <v>3075</v>
      </c>
      <c r="E1843" t="s">
        <v>9</v>
      </c>
      <c r="F1843" t="s">
        <v>6264</v>
      </c>
      <c r="G1843" s="1">
        <v>1842</v>
      </c>
    </row>
    <row r="1844" spans="1:7" ht="13.5">
      <c r="A1844" t="str">
        <f>"003088"</f>
        <v>003088</v>
      </c>
      <c r="B1844" s="1" t="s">
        <v>265</v>
      </c>
      <c r="C1844" t="s">
        <v>266</v>
      </c>
      <c r="D1844" t="s">
        <v>3076</v>
      </c>
      <c r="E1844" t="s">
        <v>9</v>
      </c>
      <c r="F1844" t="s">
        <v>6265</v>
      </c>
      <c r="G1844" s="1">
        <v>1843</v>
      </c>
    </row>
    <row r="1845" spans="1:7" ht="13.5">
      <c r="A1845" t="str">
        <f>"022687"</f>
        <v>022687</v>
      </c>
      <c r="B1845" s="1" t="s">
        <v>3077</v>
      </c>
      <c r="C1845" t="s">
        <v>3078</v>
      </c>
      <c r="D1845" t="s">
        <v>3079</v>
      </c>
      <c r="E1845" t="s">
        <v>90</v>
      </c>
      <c r="F1845" t="s">
        <v>6266</v>
      </c>
      <c r="G1845" s="1">
        <v>1844</v>
      </c>
    </row>
    <row r="1846" spans="1:7" ht="13.5">
      <c r="A1846" t="str">
        <f>"009889"</f>
        <v>009889</v>
      </c>
      <c r="B1846" s="1" t="s">
        <v>3080</v>
      </c>
      <c r="C1846" t="s">
        <v>943</v>
      </c>
      <c r="D1846" t="s">
        <v>3081</v>
      </c>
      <c r="E1846" t="s">
        <v>32</v>
      </c>
      <c r="F1846" t="s">
        <v>6267</v>
      </c>
      <c r="G1846" s="1">
        <v>1845</v>
      </c>
    </row>
    <row r="1847" spans="1:7" ht="13.5">
      <c r="A1847" t="str">
        <f>"007890"</f>
        <v>007890</v>
      </c>
      <c r="B1847" s="1" t="s">
        <v>3082</v>
      </c>
      <c r="C1847" t="s">
        <v>77</v>
      </c>
      <c r="D1847" t="s">
        <v>3083</v>
      </c>
      <c r="E1847" t="s">
        <v>9</v>
      </c>
      <c r="F1847" t="s">
        <v>6268</v>
      </c>
      <c r="G1847" s="1">
        <v>1846</v>
      </c>
    </row>
    <row r="1848" spans="1:7" ht="13.5">
      <c r="A1848" t="str">
        <f>"003728"</f>
        <v>003728</v>
      </c>
      <c r="B1848" s="1" t="s">
        <v>3084</v>
      </c>
      <c r="C1848" t="s">
        <v>405</v>
      </c>
      <c r="D1848" t="s">
        <v>3085</v>
      </c>
      <c r="E1848" t="s">
        <v>179</v>
      </c>
      <c r="F1848" t="s">
        <v>6269</v>
      </c>
      <c r="G1848" s="1">
        <v>1847</v>
      </c>
    </row>
    <row r="1849" spans="1:7" ht="13.5">
      <c r="A1849" t="str">
        <f>"006528"</f>
        <v>006528</v>
      </c>
      <c r="B1849" s="1" t="s">
        <v>1243</v>
      </c>
      <c r="C1849" t="s">
        <v>101</v>
      </c>
      <c r="D1849" t="s">
        <v>3086</v>
      </c>
      <c r="E1849" t="s">
        <v>9</v>
      </c>
      <c r="F1849" t="s">
        <v>6270</v>
      </c>
      <c r="G1849" s="1">
        <v>1848</v>
      </c>
    </row>
    <row r="1850" spans="1:7" ht="13.5">
      <c r="A1850" t="str">
        <f>"000722"</f>
        <v>000722</v>
      </c>
      <c r="B1850" s="1" t="s">
        <v>389</v>
      </c>
      <c r="C1850" t="s">
        <v>101</v>
      </c>
      <c r="D1850" t="s">
        <v>3087</v>
      </c>
      <c r="E1850" t="s">
        <v>32</v>
      </c>
      <c r="F1850" t="s">
        <v>6271</v>
      </c>
      <c r="G1850" s="1">
        <v>1849</v>
      </c>
    </row>
    <row r="1851" spans="1:7" ht="13.5">
      <c r="A1851" t="str">
        <f>"003919"</f>
        <v>003919</v>
      </c>
      <c r="B1851" s="1" t="s">
        <v>319</v>
      </c>
      <c r="C1851" t="s">
        <v>57</v>
      </c>
      <c r="D1851" t="s">
        <v>3088</v>
      </c>
      <c r="E1851" t="s">
        <v>32</v>
      </c>
      <c r="F1851" t="s">
        <v>6272</v>
      </c>
      <c r="G1851" s="1">
        <v>1850</v>
      </c>
    </row>
    <row r="1852" spans="1:7" ht="13.5">
      <c r="A1852" t="str">
        <f>"956666"</f>
        <v>956666</v>
      </c>
      <c r="B1852" s="1" t="s">
        <v>268</v>
      </c>
      <c r="C1852" t="s">
        <v>72</v>
      </c>
      <c r="D1852" t="s">
        <v>3089</v>
      </c>
      <c r="E1852" t="s">
        <v>32</v>
      </c>
      <c r="F1852" t="s">
        <v>6273</v>
      </c>
      <c r="G1852" s="1">
        <v>1851</v>
      </c>
    </row>
    <row r="1853" spans="1:7" ht="13.5">
      <c r="A1853" t="str">
        <f>"956666"</f>
        <v>956666</v>
      </c>
      <c r="B1853" s="1" t="s">
        <v>268</v>
      </c>
      <c r="C1853" t="s">
        <v>72</v>
      </c>
      <c r="D1853" t="s">
        <v>3090</v>
      </c>
      <c r="E1853" t="s">
        <v>197</v>
      </c>
      <c r="F1853" t="s">
        <v>6274</v>
      </c>
      <c r="G1853" s="1">
        <v>1852</v>
      </c>
    </row>
    <row r="1854" spans="1:7" ht="13.5">
      <c r="A1854" t="str">
        <f>"877887"</f>
        <v>877887</v>
      </c>
      <c r="B1854" s="1" t="s">
        <v>1468</v>
      </c>
      <c r="C1854" t="s">
        <v>490</v>
      </c>
      <c r="D1854" t="s">
        <v>3091</v>
      </c>
      <c r="E1854" t="s">
        <v>9</v>
      </c>
      <c r="F1854" t="s">
        <v>6275</v>
      </c>
      <c r="G1854" s="1">
        <v>1853</v>
      </c>
    </row>
    <row r="1855" spans="1:7" ht="13.5">
      <c r="A1855" t="str">
        <f>"009921"</f>
        <v>009921</v>
      </c>
      <c r="B1855" s="1" t="s">
        <v>339</v>
      </c>
      <c r="C1855" t="s">
        <v>72</v>
      </c>
      <c r="D1855" t="s">
        <v>3092</v>
      </c>
      <c r="E1855" t="s">
        <v>9</v>
      </c>
      <c r="F1855" t="s">
        <v>6276</v>
      </c>
      <c r="G1855" s="1">
        <v>1854</v>
      </c>
    </row>
    <row r="1856" spans="1:7" ht="13.5">
      <c r="A1856" t="str">
        <f>"001957"</f>
        <v>001957</v>
      </c>
      <c r="B1856" s="1" t="s">
        <v>472</v>
      </c>
      <c r="C1856" t="s">
        <v>266</v>
      </c>
      <c r="D1856" t="s">
        <v>3093</v>
      </c>
      <c r="E1856" t="s">
        <v>9</v>
      </c>
      <c r="F1856" t="s">
        <v>6277</v>
      </c>
      <c r="G1856" s="1">
        <v>1855</v>
      </c>
    </row>
    <row r="1857" spans="1:7" ht="13.5">
      <c r="A1857" t="str">
        <f>"000090"</f>
        <v>000090</v>
      </c>
      <c r="B1857" s="1" t="s">
        <v>2797</v>
      </c>
      <c r="C1857" t="s">
        <v>101</v>
      </c>
      <c r="D1857" t="s">
        <v>3094</v>
      </c>
      <c r="E1857" t="s">
        <v>425</v>
      </c>
      <c r="F1857" t="s">
        <v>6278</v>
      </c>
      <c r="G1857" s="1">
        <v>1856</v>
      </c>
    </row>
    <row r="1858" spans="1:7" ht="13.5">
      <c r="A1858" t="str">
        <f>"989898"</f>
        <v>989898</v>
      </c>
      <c r="B1858" s="1" t="s">
        <v>1751</v>
      </c>
      <c r="C1858" t="s">
        <v>1752</v>
      </c>
      <c r="D1858" t="s">
        <v>3095</v>
      </c>
      <c r="E1858" t="s">
        <v>32</v>
      </c>
      <c r="F1858" t="s">
        <v>6279</v>
      </c>
      <c r="G1858" s="1">
        <v>1857</v>
      </c>
    </row>
    <row r="1859" spans="1:7" ht="13.5">
      <c r="A1859" t="str">
        <f>"000818"</f>
        <v>000818</v>
      </c>
      <c r="B1859" s="1" t="s">
        <v>3096</v>
      </c>
      <c r="C1859" t="s">
        <v>3097</v>
      </c>
      <c r="D1859" t="s">
        <v>3098</v>
      </c>
      <c r="E1859" t="s">
        <v>32</v>
      </c>
      <c r="F1859" t="s">
        <v>6280</v>
      </c>
      <c r="G1859" s="1">
        <v>1858</v>
      </c>
    </row>
    <row r="1860" spans="1:7" ht="13.5">
      <c r="A1860" t="str">
        <f>"003228"</f>
        <v>003228</v>
      </c>
      <c r="B1860" s="1" t="s">
        <v>2229</v>
      </c>
      <c r="C1860" t="s">
        <v>230</v>
      </c>
      <c r="D1860" t="s">
        <v>3099</v>
      </c>
      <c r="E1860" t="s">
        <v>36</v>
      </c>
      <c r="F1860" t="s">
        <v>6281</v>
      </c>
      <c r="G1860" s="1">
        <v>1859</v>
      </c>
    </row>
    <row r="1861" spans="1:7" ht="13.5">
      <c r="A1861" t="str">
        <f>"001616"</f>
        <v>001616</v>
      </c>
      <c r="B1861" s="1" t="s">
        <v>500</v>
      </c>
      <c r="C1861" t="s">
        <v>98</v>
      </c>
      <c r="D1861" t="s">
        <v>3100</v>
      </c>
      <c r="E1861" t="s">
        <v>9</v>
      </c>
      <c r="F1861" t="s">
        <v>6282</v>
      </c>
      <c r="G1861" s="1">
        <v>1860</v>
      </c>
    </row>
    <row r="1862" spans="1:7" ht="13.5">
      <c r="A1862" t="str">
        <f>"012345"</f>
        <v>012345</v>
      </c>
      <c r="B1862" s="1" t="s">
        <v>1206</v>
      </c>
      <c r="C1862" t="s">
        <v>50</v>
      </c>
      <c r="D1862" t="s">
        <v>3101</v>
      </c>
      <c r="E1862" t="s">
        <v>32</v>
      </c>
      <c r="F1862" t="s">
        <v>6283</v>
      </c>
      <c r="G1862" s="1">
        <v>1861</v>
      </c>
    </row>
    <row r="1863" spans="1:7" ht="13.5">
      <c r="A1863" t="str">
        <f>"000716"</f>
        <v>000716</v>
      </c>
      <c r="B1863" s="1" t="s">
        <v>1475</v>
      </c>
      <c r="C1863" t="s">
        <v>11</v>
      </c>
      <c r="D1863" t="s">
        <v>3102</v>
      </c>
      <c r="E1863" t="s">
        <v>90</v>
      </c>
      <c r="F1863" t="s">
        <v>6284</v>
      </c>
      <c r="G1863" s="1">
        <v>1862</v>
      </c>
    </row>
    <row r="1864" spans="1:7" ht="13.5">
      <c r="A1864" t="str">
        <f>"007139"</f>
        <v>007139</v>
      </c>
      <c r="B1864" s="1" t="s">
        <v>1094</v>
      </c>
      <c r="C1864" t="s">
        <v>101</v>
      </c>
      <c r="D1864" t="s">
        <v>3103</v>
      </c>
      <c r="E1864" t="s">
        <v>197</v>
      </c>
      <c r="F1864" t="s">
        <v>6285</v>
      </c>
      <c r="G1864" s="1">
        <v>1863</v>
      </c>
    </row>
    <row r="1865" spans="1:7" ht="13.5">
      <c r="A1865" t="str">
        <f>"006667"</f>
        <v>006667</v>
      </c>
      <c r="B1865" s="1" t="s">
        <v>3104</v>
      </c>
      <c r="C1865" t="s">
        <v>21</v>
      </c>
      <c r="D1865" t="s">
        <v>3105</v>
      </c>
      <c r="E1865" t="s">
        <v>9</v>
      </c>
      <c r="F1865" t="s">
        <v>6286</v>
      </c>
      <c r="G1865" s="1">
        <v>1864</v>
      </c>
    </row>
    <row r="1866" spans="1:7" ht="13.5">
      <c r="A1866" t="str">
        <f>"003826"</f>
        <v>003826</v>
      </c>
      <c r="B1866" s="1" t="s">
        <v>310</v>
      </c>
      <c r="C1866" t="s">
        <v>311</v>
      </c>
      <c r="D1866" t="s">
        <v>3106</v>
      </c>
      <c r="E1866" t="s">
        <v>32</v>
      </c>
      <c r="F1866" t="s">
        <v>6287</v>
      </c>
      <c r="G1866" s="1">
        <v>1865</v>
      </c>
    </row>
    <row r="1867" spans="1:7" ht="13.5">
      <c r="A1867" t="str">
        <f>"009278"</f>
        <v>009278</v>
      </c>
      <c r="B1867" s="1" t="s">
        <v>3107</v>
      </c>
      <c r="C1867" t="s">
        <v>1776</v>
      </c>
      <c r="D1867" t="s">
        <v>3108</v>
      </c>
      <c r="E1867" t="s">
        <v>9</v>
      </c>
      <c r="F1867" t="s">
        <v>6288</v>
      </c>
      <c r="G1867" s="1">
        <v>1866</v>
      </c>
    </row>
    <row r="1868" spans="1:7" ht="13.5">
      <c r="A1868" t="str">
        <f>"000390"</f>
        <v>000390</v>
      </c>
      <c r="B1868" s="1" t="s">
        <v>288</v>
      </c>
      <c r="C1868" t="s">
        <v>216</v>
      </c>
      <c r="D1868" t="s">
        <v>3109</v>
      </c>
      <c r="E1868" t="s">
        <v>13</v>
      </c>
      <c r="F1868" t="s">
        <v>6289</v>
      </c>
      <c r="G1868" s="1">
        <v>1867</v>
      </c>
    </row>
    <row r="1869" spans="1:7" ht="13.5">
      <c r="A1869" t="str">
        <f>"001582"</f>
        <v>001582</v>
      </c>
      <c r="B1869" s="1" t="s">
        <v>3110</v>
      </c>
      <c r="C1869" t="s">
        <v>101</v>
      </c>
      <c r="D1869" t="s">
        <v>3111</v>
      </c>
      <c r="E1869" t="s">
        <v>32</v>
      </c>
      <c r="F1869" t="s">
        <v>6290</v>
      </c>
      <c r="G1869" s="1">
        <v>1868</v>
      </c>
    </row>
    <row r="1870" spans="1:7" ht="13.5">
      <c r="A1870" t="str">
        <f>"000761"</f>
        <v>000761</v>
      </c>
      <c r="B1870" s="1" t="s">
        <v>26</v>
      </c>
      <c r="C1870" t="s">
        <v>27</v>
      </c>
      <c r="D1870" t="s">
        <v>3112</v>
      </c>
      <c r="E1870" t="s">
        <v>9</v>
      </c>
      <c r="F1870" t="s">
        <v>6291</v>
      </c>
      <c r="G1870" s="1">
        <v>1869</v>
      </c>
    </row>
    <row r="1871" spans="1:7" ht="13.5">
      <c r="A1871" t="str">
        <f>"009912"</f>
        <v>009912</v>
      </c>
      <c r="B1871" s="1" t="s">
        <v>3113</v>
      </c>
      <c r="C1871" t="s">
        <v>3114</v>
      </c>
      <c r="D1871" t="s">
        <v>3115</v>
      </c>
      <c r="E1871" t="s">
        <v>32</v>
      </c>
      <c r="F1871" t="s">
        <v>6292</v>
      </c>
      <c r="G1871" s="1">
        <v>1870</v>
      </c>
    </row>
    <row r="1872" spans="1:7" ht="13.5">
      <c r="A1872" t="str">
        <f>"009830"</f>
        <v>009830</v>
      </c>
      <c r="B1872" s="1" t="s">
        <v>3116</v>
      </c>
      <c r="C1872" t="s">
        <v>1116</v>
      </c>
      <c r="D1872" t="s">
        <v>3117</v>
      </c>
      <c r="E1872" t="s">
        <v>9</v>
      </c>
      <c r="F1872" t="s">
        <v>6293</v>
      </c>
      <c r="G1872" s="1">
        <v>1871</v>
      </c>
    </row>
    <row r="1873" spans="1:7" ht="13.5">
      <c r="A1873" t="str">
        <f>"000080"</f>
        <v>000080</v>
      </c>
      <c r="B1873" s="1" t="s">
        <v>250</v>
      </c>
      <c r="C1873" t="s">
        <v>251</v>
      </c>
      <c r="D1873" t="s">
        <v>3118</v>
      </c>
      <c r="E1873" t="s">
        <v>9</v>
      </c>
      <c r="F1873" t="s">
        <v>6294</v>
      </c>
      <c r="G1873" s="1">
        <v>1872</v>
      </c>
    </row>
    <row r="1874" spans="1:7" ht="13.5">
      <c r="A1874" t="str">
        <f>"000820"</f>
        <v>000820</v>
      </c>
      <c r="B1874" s="1" t="s">
        <v>466</v>
      </c>
      <c r="C1874" t="s">
        <v>50</v>
      </c>
      <c r="D1874" t="s">
        <v>3119</v>
      </c>
      <c r="E1874" t="s">
        <v>9</v>
      </c>
      <c r="F1874" t="s">
        <v>6295</v>
      </c>
      <c r="G1874" s="1">
        <v>1873</v>
      </c>
    </row>
    <row r="1875" spans="1:7" ht="13.5">
      <c r="A1875" t="str">
        <f>"001608"</f>
        <v>001608</v>
      </c>
      <c r="B1875" s="1" t="s">
        <v>2337</v>
      </c>
      <c r="C1875" t="s">
        <v>1400</v>
      </c>
      <c r="D1875" t="s">
        <v>3120</v>
      </c>
      <c r="E1875" t="s">
        <v>737</v>
      </c>
      <c r="F1875" t="s">
        <v>6296</v>
      </c>
      <c r="G1875" s="1">
        <v>1874</v>
      </c>
    </row>
    <row r="1876" spans="1:7" ht="13.5">
      <c r="A1876" t="str">
        <f>"002976"</f>
        <v>002976</v>
      </c>
      <c r="B1876" s="1" t="s">
        <v>3121</v>
      </c>
      <c r="C1876" t="s">
        <v>1209</v>
      </c>
      <c r="D1876" t="s">
        <v>3122</v>
      </c>
      <c r="E1876" t="s">
        <v>32</v>
      </c>
      <c r="F1876" t="s">
        <v>6297</v>
      </c>
      <c r="G1876" s="1">
        <v>1875</v>
      </c>
    </row>
    <row r="1877" spans="1:7" ht="13.5">
      <c r="A1877" t="str">
        <f>"000761"</f>
        <v>000761</v>
      </c>
      <c r="B1877" s="1" t="s">
        <v>26</v>
      </c>
      <c r="C1877" t="s">
        <v>27</v>
      </c>
      <c r="D1877" t="s">
        <v>3123</v>
      </c>
      <c r="E1877" t="s">
        <v>32</v>
      </c>
      <c r="F1877" t="s">
        <v>6298</v>
      </c>
      <c r="G1877" s="1">
        <v>1876</v>
      </c>
    </row>
    <row r="1878" spans="1:7" ht="13.5">
      <c r="A1878" t="str">
        <f>"087588"</f>
        <v>087588</v>
      </c>
      <c r="B1878" s="1" t="s">
        <v>2372</v>
      </c>
      <c r="C1878" t="s">
        <v>397</v>
      </c>
      <c r="D1878" t="s">
        <v>3124</v>
      </c>
      <c r="E1878" t="s">
        <v>9</v>
      </c>
      <c r="F1878" t="s">
        <v>6299</v>
      </c>
      <c r="G1878" s="1">
        <v>1877</v>
      </c>
    </row>
    <row r="1879" spans="1:7" ht="13.5">
      <c r="A1879" t="str">
        <f>"002298"</f>
        <v>002298</v>
      </c>
      <c r="B1879" s="1" t="s">
        <v>122</v>
      </c>
      <c r="C1879" t="s">
        <v>123</v>
      </c>
      <c r="D1879" t="s">
        <v>3125</v>
      </c>
      <c r="E1879" t="s">
        <v>9</v>
      </c>
      <c r="F1879" t="s">
        <v>6300</v>
      </c>
      <c r="G1879" s="1">
        <v>1878</v>
      </c>
    </row>
    <row r="1880" spans="1:7" ht="13.5">
      <c r="A1880" t="str">
        <f>"000333"</f>
        <v>000333</v>
      </c>
      <c r="B1880" s="1" t="s">
        <v>2503</v>
      </c>
      <c r="C1880" t="s">
        <v>101</v>
      </c>
      <c r="D1880" t="s">
        <v>3126</v>
      </c>
      <c r="E1880" t="s">
        <v>9</v>
      </c>
      <c r="F1880" t="s">
        <v>6301</v>
      </c>
      <c r="G1880" s="1">
        <v>1879</v>
      </c>
    </row>
    <row r="1881" spans="1:7" ht="13.5">
      <c r="A1881" t="str">
        <f>"005926"</f>
        <v>005926</v>
      </c>
      <c r="B1881" s="1" t="s">
        <v>602</v>
      </c>
      <c r="C1881" t="s">
        <v>603</v>
      </c>
      <c r="D1881" t="s">
        <v>3127</v>
      </c>
      <c r="E1881" t="s">
        <v>32</v>
      </c>
      <c r="F1881" t="s">
        <v>6302</v>
      </c>
      <c r="G1881" s="1">
        <v>1880</v>
      </c>
    </row>
    <row r="1882" spans="1:7" ht="13.5">
      <c r="A1882" t="str">
        <f>"000223"</f>
        <v>000223</v>
      </c>
      <c r="B1882" s="1" t="s">
        <v>3128</v>
      </c>
      <c r="C1882" t="s">
        <v>144</v>
      </c>
      <c r="D1882" t="s">
        <v>3129</v>
      </c>
      <c r="E1882" t="s">
        <v>32</v>
      </c>
      <c r="F1882" t="s">
        <v>6303</v>
      </c>
      <c r="G1882" s="1">
        <v>1881</v>
      </c>
    </row>
    <row r="1883" spans="1:7" ht="13.5">
      <c r="A1883" t="str">
        <f>"007139"</f>
        <v>007139</v>
      </c>
      <c r="B1883" s="1" t="s">
        <v>1094</v>
      </c>
      <c r="C1883" t="s">
        <v>101</v>
      </c>
      <c r="D1883" t="s">
        <v>3130</v>
      </c>
      <c r="E1883" t="s">
        <v>32</v>
      </c>
      <c r="F1883" t="s">
        <v>6304</v>
      </c>
      <c r="G1883" s="1">
        <v>1882</v>
      </c>
    </row>
    <row r="1884" spans="1:7" ht="13.5">
      <c r="A1884" t="str">
        <f>"009909"</f>
        <v>009909</v>
      </c>
      <c r="B1884" s="1" t="s">
        <v>818</v>
      </c>
      <c r="C1884" t="s">
        <v>101</v>
      </c>
      <c r="D1884" t="s">
        <v>3131</v>
      </c>
      <c r="E1884" t="s">
        <v>9</v>
      </c>
      <c r="F1884" t="s">
        <v>6305</v>
      </c>
      <c r="G1884" s="1">
        <v>1883</v>
      </c>
    </row>
    <row r="1885" spans="1:7" ht="13.5">
      <c r="A1885" t="str">
        <f>"158158"</f>
        <v>158158</v>
      </c>
      <c r="B1885" s="1" t="s">
        <v>689</v>
      </c>
      <c r="C1885" t="s">
        <v>21</v>
      </c>
      <c r="D1885" t="s">
        <v>3132</v>
      </c>
      <c r="E1885" t="s">
        <v>32</v>
      </c>
      <c r="F1885" t="s">
        <v>6306</v>
      </c>
      <c r="G1885" s="1">
        <v>1884</v>
      </c>
    </row>
    <row r="1886" spans="1:7" ht="13.5">
      <c r="A1886" t="str">
        <f>"001103"</f>
        <v>001103</v>
      </c>
      <c r="B1886" s="1" t="s">
        <v>3133</v>
      </c>
      <c r="C1886" t="s">
        <v>101</v>
      </c>
      <c r="D1886" t="s">
        <v>3134</v>
      </c>
      <c r="E1886" t="s">
        <v>9</v>
      </c>
      <c r="F1886" t="s">
        <v>6307</v>
      </c>
      <c r="G1886" s="1">
        <v>1885</v>
      </c>
    </row>
    <row r="1887" spans="1:7" ht="13.5">
      <c r="A1887" t="str">
        <f>"007267"</f>
        <v>007267</v>
      </c>
      <c r="B1887" s="1" t="s">
        <v>3135</v>
      </c>
      <c r="C1887" t="s">
        <v>54</v>
      </c>
      <c r="D1887" t="s">
        <v>3136</v>
      </c>
      <c r="E1887" t="s">
        <v>9</v>
      </c>
      <c r="F1887" t="s">
        <v>6308</v>
      </c>
      <c r="G1887" s="1">
        <v>1886</v>
      </c>
    </row>
    <row r="1888" spans="1:7" ht="13.5">
      <c r="A1888" t="str">
        <f>"003566"</f>
        <v>003566</v>
      </c>
      <c r="B1888" s="1" t="s">
        <v>33</v>
      </c>
      <c r="C1888" t="s">
        <v>34</v>
      </c>
      <c r="D1888" t="s">
        <v>3137</v>
      </c>
      <c r="E1888" t="s">
        <v>32</v>
      </c>
      <c r="F1888" t="s">
        <v>6309</v>
      </c>
      <c r="G1888" s="1">
        <v>1887</v>
      </c>
    </row>
    <row r="1889" spans="1:7" ht="13.5">
      <c r="A1889" t="str">
        <f>"000502"</f>
        <v>000502</v>
      </c>
      <c r="B1889" s="1" t="s">
        <v>2592</v>
      </c>
      <c r="C1889" t="s">
        <v>657</v>
      </c>
      <c r="D1889" t="s">
        <v>3138</v>
      </c>
      <c r="E1889" t="s">
        <v>9</v>
      </c>
      <c r="F1889" t="s">
        <v>6310</v>
      </c>
      <c r="G1889" s="1">
        <v>1888</v>
      </c>
    </row>
    <row r="1890" spans="1:7" ht="13.5">
      <c r="A1890" t="str">
        <f>"009678"</f>
        <v>009678</v>
      </c>
      <c r="B1890" s="1" t="s">
        <v>64</v>
      </c>
      <c r="C1890" t="s">
        <v>65</v>
      </c>
      <c r="D1890" t="s">
        <v>3139</v>
      </c>
      <c r="E1890" t="s">
        <v>32</v>
      </c>
      <c r="F1890" t="s">
        <v>6311</v>
      </c>
      <c r="G1890" s="1">
        <v>1889</v>
      </c>
    </row>
    <row r="1891" spans="1:7" ht="13.5">
      <c r="A1891" t="str">
        <f>"004336"</f>
        <v>004336</v>
      </c>
      <c r="B1891" s="1" t="s">
        <v>3140</v>
      </c>
      <c r="C1891" t="s">
        <v>434</v>
      </c>
      <c r="D1891" t="s">
        <v>3141</v>
      </c>
      <c r="E1891" t="s">
        <v>9</v>
      </c>
      <c r="F1891" t="s">
        <v>6312</v>
      </c>
      <c r="G1891" s="1">
        <v>1890</v>
      </c>
    </row>
    <row r="1892" spans="1:7" ht="13.5">
      <c r="A1892" t="str">
        <f>"000907"</f>
        <v>000907</v>
      </c>
      <c r="B1892" s="1" t="s">
        <v>477</v>
      </c>
      <c r="C1892" t="s">
        <v>41</v>
      </c>
      <c r="D1892" t="s">
        <v>3142</v>
      </c>
      <c r="E1892" t="s">
        <v>32</v>
      </c>
      <c r="F1892" t="s">
        <v>6313</v>
      </c>
      <c r="G1892" s="1">
        <v>1891</v>
      </c>
    </row>
    <row r="1893" spans="1:7" ht="13.5">
      <c r="A1893" t="str">
        <f>"002299"</f>
        <v>002299</v>
      </c>
      <c r="B1893" s="1" t="s">
        <v>1169</v>
      </c>
      <c r="C1893" t="s">
        <v>462</v>
      </c>
      <c r="D1893" t="s">
        <v>3143</v>
      </c>
      <c r="E1893" t="s">
        <v>241</v>
      </c>
      <c r="F1893" t="s">
        <v>6314</v>
      </c>
      <c r="G1893" s="1">
        <v>1892</v>
      </c>
    </row>
    <row r="1894" spans="1:7" ht="13.5">
      <c r="A1894" t="str">
        <f>"000851"</f>
        <v>000851</v>
      </c>
      <c r="B1894" s="1" t="s">
        <v>2062</v>
      </c>
      <c r="C1894" t="s">
        <v>41</v>
      </c>
      <c r="D1894" t="s">
        <v>3144</v>
      </c>
      <c r="E1894" t="s">
        <v>32</v>
      </c>
      <c r="F1894" t="s">
        <v>6315</v>
      </c>
      <c r="G1894" s="1">
        <v>1893</v>
      </c>
    </row>
    <row r="1895" spans="1:7" ht="13.5">
      <c r="A1895" t="str">
        <f>"006558"</f>
        <v>006558</v>
      </c>
      <c r="B1895" s="1" t="s">
        <v>1463</v>
      </c>
      <c r="C1895" t="s">
        <v>82</v>
      </c>
      <c r="D1895" t="s">
        <v>3145</v>
      </c>
      <c r="E1895" t="s">
        <v>9</v>
      </c>
      <c r="F1895" t="s">
        <v>6316</v>
      </c>
      <c r="G1895" s="1">
        <v>1894</v>
      </c>
    </row>
    <row r="1896" spans="1:7" ht="13.5">
      <c r="A1896" t="str">
        <f>"004316"</f>
        <v>004316</v>
      </c>
      <c r="B1896" s="1" t="s">
        <v>2162</v>
      </c>
      <c r="C1896" t="s">
        <v>27</v>
      </c>
      <c r="D1896" t="s">
        <v>3146</v>
      </c>
      <c r="E1896" t="s">
        <v>9</v>
      </c>
      <c r="F1896" t="s">
        <v>6317</v>
      </c>
      <c r="G1896" s="1">
        <v>1895</v>
      </c>
    </row>
    <row r="1897" spans="1:7" ht="13.5">
      <c r="A1897" t="str">
        <f>"000485"</f>
        <v>000485</v>
      </c>
      <c r="B1897" s="1" t="s">
        <v>3032</v>
      </c>
      <c r="C1897" t="s">
        <v>1039</v>
      </c>
      <c r="D1897" t="s">
        <v>3147</v>
      </c>
      <c r="E1897" t="s">
        <v>9</v>
      </c>
      <c r="F1897" t="s">
        <v>6318</v>
      </c>
      <c r="G1897" s="1">
        <v>1896</v>
      </c>
    </row>
    <row r="1898" spans="1:7" ht="13.5">
      <c r="A1898" t="str">
        <f>"158158"</f>
        <v>158158</v>
      </c>
      <c r="B1898" s="1" t="s">
        <v>689</v>
      </c>
      <c r="C1898" t="s">
        <v>21</v>
      </c>
      <c r="D1898" t="s">
        <v>3148</v>
      </c>
      <c r="E1898" t="s">
        <v>9</v>
      </c>
      <c r="F1898" t="s">
        <v>6319</v>
      </c>
      <c r="G1898" s="1">
        <v>1897</v>
      </c>
    </row>
    <row r="1899" spans="1:7" ht="13.5">
      <c r="A1899" t="str">
        <f>"007607"</f>
        <v>007607</v>
      </c>
      <c r="B1899" s="1" t="s">
        <v>276</v>
      </c>
      <c r="C1899" t="s">
        <v>21</v>
      </c>
      <c r="D1899" t="s">
        <v>3149</v>
      </c>
      <c r="E1899" t="s">
        <v>142</v>
      </c>
      <c r="F1899" t="s">
        <v>6320</v>
      </c>
      <c r="G1899" s="1">
        <v>1898</v>
      </c>
    </row>
    <row r="1900" spans="1:7" ht="13.5">
      <c r="A1900" t="str">
        <f>"000751"</f>
        <v>000751</v>
      </c>
      <c r="B1900" s="1" t="s">
        <v>3150</v>
      </c>
      <c r="C1900" t="s">
        <v>30</v>
      </c>
      <c r="D1900" t="s">
        <v>3151</v>
      </c>
      <c r="E1900" t="s">
        <v>9</v>
      </c>
      <c r="F1900" t="s">
        <v>6321</v>
      </c>
      <c r="G1900" s="1">
        <v>1899</v>
      </c>
    </row>
    <row r="1901" spans="1:7" ht="13.5">
      <c r="A1901" t="str">
        <f>"005161"</f>
        <v>005161</v>
      </c>
      <c r="B1901" s="1" t="s">
        <v>3152</v>
      </c>
      <c r="C1901" t="s">
        <v>50</v>
      </c>
      <c r="D1901" t="s">
        <v>3153</v>
      </c>
      <c r="E1901" t="s">
        <v>9</v>
      </c>
      <c r="F1901" t="s">
        <v>6322</v>
      </c>
      <c r="G1901" s="1">
        <v>1900</v>
      </c>
    </row>
    <row r="1902" spans="1:7" ht="13.5">
      <c r="A1902" t="str">
        <f>"000303"</f>
        <v>000303</v>
      </c>
      <c r="B1902" s="1" t="s">
        <v>3154</v>
      </c>
      <c r="C1902" t="s">
        <v>3155</v>
      </c>
      <c r="D1902" t="s">
        <v>3156</v>
      </c>
      <c r="E1902" t="s">
        <v>9</v>
      </c>
      <c r="F1902" t="s">
        <v>6323</v>
      </c>
      <c r="G1902" s="1">
        <v>1901</v>
      </c>
    </row>
    <row r="1903" spans="1:7" ht="13.5">
      <c r="A1903" t="str">
        <f>"003068"</f>
        <v>003068</v>
      </c>
      <c r="B1903" s="1" t="s">
        <v>2380</v>
      </c>
      <c r="C1903" t="s">
        <v>462</v>
      </c>
      <c r="D1903" t="s">
        <v>3157</v>
      </c>
      <c r="E1903" t="s">
        <v>197</v>
      </c>
      <c r="F1903" t="s">
        <v>6324</v>
      </c>
      <c r="G1903" s="1">
        <v>1902</v>
      </c>
    </row>
    <row r="1904" spans="1:7" ht="13.5">
      <c r="A1904" t="str">
        <f>"000333"</f>
        <v>000333</v>
      </c>
      <c r="B1904" s="1" t="s">
        <v>2503</v>
      </c>
      <c r="C1904" t="s">
        <v>101</v>
      </c>
      <c r="D1904" t="s">
        <v>3158</v>
      </c>
      <c r="E1904" t="s">
        <v>32</v>
      </c>
      <c r="F1904" t="s">
        <v>6325</v>
      </c>
      <c r="G1904" s="1">
        <v>1903</v>
      </c>
    </row>
    <row r="1905" spans="1:7" ht="13.5">
      <c r="A1905" t="str">
        <f>"008269"</f>
        <v>008269</v>
      </c>
      <c r="B1905" s="1" t="s">
        <v>1949</v>
      </c>
      <c r="C1905" t="s">
        <v>1081</v>
      </c>
      <c r="D1905" t="s">
        <v>3159</v>
      </c>
      <c r="E1905" t="s">
        <v>9</v>
      </c>
      <c r="F1905" t="s">
        <v>6326</v>
      </c>
      <c r="G1905" s="1">
        <v>1904</v>
      </c>
    </row>
    <row r="1906" spans="1:7" ht="13.5">
      <c r="A1906" t="str">
        <f>"000729"</f>
        <v>000729</v>
      </c>
      <c r="B1906" s="1" t="s">
        <v>1062</v>
      </c>
      <c r="C1906" t="s">
        <v>11</v>
      </c>
      <c r="D1906" t="s">
        <v>3160</v>
      </c>
      <c r="E1906" t="s">
        <v>32</v>
      </c>
      <c r="F1906" t="s">
        <v>6327</v>
      </c>
      <c r="G1906" s="1">
        <v>1905</v>
      </c>
    </row>
    <row r="1907" spans="1:7" ht="13.5">
      <c r="A1907" t="str">
        <f>"003628"</f>
        <v>003628</v>
      </c>
      <c r="B1907" s="1" t="s">
        <v>3161</v>
      </c>
      <c r="C1907" t="s">
        <v>504</v>
      </c>
      <c r="D1907" t="s">
        <v>3162</v>
      </c>
      <c r="E1907" t="s">
        <v>32</v>
      </c>
      <c r="F1907" t="s">
        <v>6328</v>
      </c>
      <c r="G1907" s="1">
        <v>1906</v>
      </c>
    </row>
    <row r="1908" spans="1:7" ht="13.5">
      <c r="A1908" t="str">
        <f>"000922"</f>
        <v>000922</v>
      </c>
      <c r="B1908" s="1" t="s">
        <v>1724</v>
      </c>
      <c r="C1908" t="s">
        <v>529</v>
      </c>
      <c r="D1908" t="s">
        <v>3163</v>
      </c>
      <c r="E1908" t="s">
        <v>13</v>
      </c>
      <c r="F1908" t="s">
        <v>6329</v>
      </c>
      <c r="G1908" s="1">
        <v>1907</v>
      </c>
    </row>
    <row r="1909" spans="1:7" ht="13.5">
      <c r="A1909" t="str">
        <f>"001862"</f>
        <v>001862</v>
      </c>
      <c r="B1909" s="1" t="s">
        <v>1605</v>
      </c>
      <c r="C1909" t="s">
        <v>326</v>
      </c>
      <c r="D1909" t="s">
        <v>3164</v>
      </c>
      <c r="E1909" t="s">
        <v>149</v>
      </c>
      <c r="F1909" t="s">
        <v>6330</v>
      </c>
      <c r="G1909" s="1">
        <v>1908</v>
      </c>
    </row>
    <row r="1910" spans="1:7" ht="13.5">
      <c r="A1910" t="str">
        <f>"001376"</f>
        <v>001376</v>
      </c>
      <c r="B1910" s="1" t="s">
        <v>3165</v>
      </c>
      <c r="C1910" t="s">
        <v>1776</v>
      </c>
      <c r="D1910" t="s">
        <v>3166</v>
      </c>
      <c r="E1910" t="s">
        <v>9</v>
      </c>
      <c r="F1910" t="s">
        <v>6331</v>
      </c>
      <c r="G1910" s="1">
        <v>1909</v>
      </c>
    </row>
    <row r="1911" spans="1:7" ht="13.5">
      <c r="A1911" t="str">
        <f>"002331"</f>
        <v>002331</v>
      </c>
      <c r="B1911" s="1" t="s">
        <v>3167</v>
      </c>
      <c r="C1911" t="s">
        <v>201</v>
      </c>
      <c r="D1911" t="s">
        <v>3168</v>
      </c>
      <c r="E1911" t="s">
        <v>32</v>
      </c>
      <c r="F1911" t="s">
        <v>6332</v>
      </c>
      <c r="G1911" s="1">
        <v>1910</v>
      </c>
    </row>
    <row r="1912" spans="1:7" ht="13.5">
      <c r="A1912" t="str">
        <f>"006068"</f>
        <v>006068</v>
      </c>
      <c r="B1912" s="1" t="s">
        <v>3169</v>
      </c>
      <c r="C1912" t="s">
        <v>850</v>
      </c>
      <c r="D1912" t="s">
        <v>3170</v>
      </c>
      <c r="E1912" t="s">
        <v>9</v>
      </c>
      <c r="F1912" t="s">
        <v>6333</v>
      </c>
      <c r="G1912" s="1">
        <v>1911</v>
      </c>
    </row>
    <row r="1913" spans="1:7" ht="13.5">
      <c r="A1913" t="str">
        <f>"009317"</f>
        <v>009317</v>
      </c>
      <c r="B1913" s="1" t="s">
        <v>59</v>
      </c>
      <c r="C1913" t="s">
        <v>60</v>
      </c>
      <c r="D1913" t="s">
        <v>3171</v>
      </c>
      <c r="E1913" t="s">
        <v>32</v>
      </c>
      <c r="F1913" t="s">
        <v>6334</v>
      </c>
      <c r="G1913" s="1">
        <v>1912</v>
      </c>
    </row>
    <row r="1914" spans="1:7" ht="13.5">
      <c r="A1914" t="str">
        <f>"008958"</f>
        <v>008958</v>
      </c>
      <c r="B1914" s="1" t="s">
        <v>2290</v>
      </c>
      <c r="C1914" t="s">
        <v>419</v>
      </c>
      <c r="D1914" t="s">
        <v>3172</v>
      </c>
      <c r="E1914" t="s">
        <v>9</v>
      </c>
      <c r="F1914" t="s">
        <v>6335</v>
      </c>
      <c r="G1914" s="1">
        <v>1913</v>
      </c>
    </row>
    <row r="1915" spans="1:7" ht="13.5">
      <c r="A1915" t="str">
        <f>"002298"</f>
        <v>002298</v>
      </c>
      <c r="B1915" s="1" t="s">
        <v>122</v>
      </c>
      <c r="C1915" t="s">
        <v>123</v>
      </c>
      <c r="D1915" t="s">
        <v>3173</v>
      </c>
      <c r="E1915" t="s">
        <v>9</v>
      </c>
      <c r="F1915" t="s">
        <v>6336</v>
      </c>
      <c r="G1915" s="1">
        <v>1914</v>
      </c>
    </row>
    <row r="1916" spans="1:7" ht="13.5">
      <c r="A1916" t="str">
        <f>"001671"</f>
        <v>001671</v>
      </c>
      <c r="B1916" s="1" t="s">
        <v>418</v>
      </c>
      <c r="C1916" t="s">
        <v>419</v>
      </c>
      <c r="D1916" t="s">
        <v>3174</v>
      </c>
      <c r="E1916" t="s">
        <v>32</v>
      </c>
      <c r="F1916" t="s">
        <v>6337</v>
      </c>
      <c r="G1916" s="1">
        <v>1915</v>
      </c>
    </row>
    <row r="1917" spans="1:7" ht="13.5">
      <c r="A1917" t="str">
        <f>"004358"</f>
        <v>004358</v>
      </c>
      <c r="B1917" s="1" t="s">
        <v>3175</v>
      </c>
      <c r="C1917" t="s">
        <v>50</v>
      </c>
      <c r="D1917" t="s">
        <v>3176</v>
      </c>
      <c r="E1917" t="s">
        <v>9</v>
      </c>
      <c r="F1917" t="s">
        <v>6338</v>
      </c>
      <c r="G1917" s="1">
        <v>1916</v>
      </c>
    </row>
    <row r="1918" spans="1:7" ht="13.5">
      <c r="A1918" t="str">
        <f>"000169"</f>
        <v>000169</v>
      </c>
      <c r="B1918" s="1" t="s">
        <v>1241</v>
      </c>
      <c r="C1918" t="s">
        <v>57</v>
      </c>
      <c r="D1918" t="s">
        <v>3177</v>
      </c>
      <c r="E1918" t="s">
        <v>32</v>
      </c>
      <c r="F1918" t="s">
        <v>6339</v>
      </c>
      <c r="G1918" s="1">
        <v>1917</v>
      </c>
    </row>
    <row r="1919" spans="1:7" ht="13.5">
      <c r="A1919" t="str">
        <f>"000062"</f>
        <v>000062</v>
      </c>
      <c r="B1919" s="1" t="s">
        <v>3178</v>
      </c>
      <c r="C1919" t="s">
        <v>224</v>
      </c>
      <c r="D1919" t="s">
        <v>3179</v>
      </c>
      <c r="E1919" t="s">
        <v>9</v>
      </c>
      <c r="F1919" t="s">
        <v>6340</v>
      </c>
      <c r="G1919" s="1">
        <v>1918</v>
      </c>
    </row>
    <row r="1920" spans="1:7" ht="13.5">
      <c r="A1920" t="str">
        <f>"001587"</f>
        <v>001587</v>
      </c>
      <c r="B1920" s="1" t="s">
        <v>648</v>
      </c>
      <c r="C1920" t="s">
        <v>34</v>
      </c>
      <c r="D1920" t="s">
        <v>3180</v>
      </c>
      <c r="E1920" t="s">
        <v>9</v>
      </c>
      <c r="F1920" t="s">
        <v>6341</v>
      </c>
      <c r="G1920" s="1">
        <v>1919</v>
      </c>
    </row>
    <row r="1921" spans="1:7" ht="13.5">
      <c r="A1921" t="str">
        <f>"002185"</f>
        <v>002185</v>
      </c>
      <c r="B1921" s="1" t="s">
        <v>3181</v>
      </c>
      <c r="C1921" t="s">
        <v>1284</v>
      </c>
      <c r="D1921" t="s">
        <v>3182</v>
      </c>
      <c r="E1921" t="s">
        <v>32</v>
      </c>
      <c r="F1921" t="s">
        <v>6342</v>
      </c>
      <c r="G1921" s="1">
        <v>1920</v>
      </c>
    </row>
    <row r="1922" spans="1:7" ht="13.5">
      <c r="A1922" t="str">
        <f>"003179"</f>
        <v>003179</v>
      </c>
      <c r="B1922" s="1" t="s">
        <v>786</v>
      </c>
      <c r="C1922" t="s">
        <v>695</v>
      </c>
      <c r="D1922" t="s">
        <v>3183</v>
      </c>
      <c r="E1922" t="s">
        <v>197</v>
      </c>
      <c r="F1922" t="s">
        <v>6343</v>
      </c>
      <c r="G1922" s="1">
        <v>1921</v>
      </c>
    </row>
    <row r="1923" spans="1:7" ht="13.5">
      <c r="A1923" t="str">
        <f>"000812"</f>
        <v>000812</v>
      </c>
      <c r="B1923" s="1" t="s">
        <v>1585</v>
      </c>
      <c r="C1923" t="s">
        <v>504</v>
      </c>
      <c r="D1923" t="s">
        <v>3184</v>
      </c>
      <c r="E1923" t="s">
        <v>197</v>
      </c>
      <c r="F1923" t="s">
        <v>6344</v>
      </c>
      <c r="G1923" s="1">
        <v>1922</v>
      </c>
    </row>
    <row r="1924" spans="1:7" ht="13.5">
      <c r="A1924" t="str">
        <f>"007928"</f>
        <v>007928</v>
      </c>
      <c r="B1924" s="1" t="s">
        <v>2718</v>
      </c>
      <c r="C1924" t="s">
        <v>38</v>
      </c>
      <c r="D1924" t="s">
        <v>3185</v>
      </c>
      <c r="E1924" t="s">
        <v>9</v>
      </c>
      <c r="F1924" t="s">
        <v>6345</v>
      </c>
      <c r="G1924" s="1">
        <v>1923</v>
      </c>
    </row>
    <row r="1925" spans="1:7" ht="13.5">
      <c r="A1925" t="str">
        <f>"003677"</f>
        <v>003677</v>
      </c>
      <c r="B1925" s="1" t="s">
        <v>206</v>
      </c>
      <c r="C1925" t="s">
        <v>11</v>
      </c>
      <c r="D1925" t="s">
        <v>3186</v>
      </c>
      <c r="E1925" t="s">
        <v>32</v>
      </c>
      <c r="F1925" t="s">
        <v>6346</v>
      </c>
      <c r="G1925" s="1">
        <v>1924</v>
      </c>
    </row>
    <row r="1926" spans="1:7" ht="13.5">
      <c r="A1926" t="str">
        <f>"082555"</f>
        <v>082555</v>
      </c>
      <c r="B1926" s="1" t="s">
        <v>237</v>
      </c>
      <c r="C1926" t="s">
        <v>101</v>
      </c>
      <c r="D1926" t="s">
        <v>3187</v>
      </c>
      <c r="E1926" t="s">
        <v>9</v>
      </c>
      <c r="F1926" t="s">
        <v>6347</v>
      </c>
      <c r="G1926" s="1">
        <v>1925</v>
      </c>
    </row>
    <row r="1927" spans="1:7" ht="13.5">
      <c r="A1927" t="str">
        <f>"000026"</f>
        <v>000026</v>
      </c>
      <c r="B1927" s="1" t="s">
        <v>286</v>
      </c>
      <c r="C1927" t="s">
        <v>50</v>
      </c>
      <c r="D1927" t="s">
        <v>3188</v>
      </c>
      <c r="E1927" t="s">
        <v>9</v>
      </c>
      <c r="F1927" t="s">
        <v>6348</v>
      </c>
      <c r="G1927" s="1">
        <v>1926</v>
      </c>
    </row>
    <row r="1928" spans="1:7" ht="13.5">
      <c r="A1928" t="str">
        <f>"005820"</f>
        <v>005820</v>
      </c>
      <c r="B1928" s="1" t="s">
        <v>1965</v>
      </c>
      <c r="C1928" t="s">
        <v>57</v>
      </c>
      <c r="D1928" t="s">
        <v>3189</v>
      </c>
      <c r="E1928" t="s">
        <v>13</v>
      </c>
      <c r="F1928" t="s">
        <v>6349</v>
      </c>
      <c r="G1928" s="1">
        <v>1927</v>
      </c>
    </row>
    <row r="1929" spans="1:7" ht="13.5">
      <c r="A1929" t="str">
        <f>"003000"</f>
        <v>003000</v>
      </c>
      <c r="B1929" s="1" t="s">
        <v>3190</v>
      </c>
      <c r="C1929" t="s">
        <v>3155</v>
      </c>
      <c r="D1929" t="s">
        <v>3191</v>
      </c>
      <c r="E1929" t="s">
        <v>9</v>
      </c>
      <c r="F1929" t="s">
        <v>6350</v>
      </c>
      <c r="G1929" s="1">
        <v>1928</v>
      </c>
    </row>
    <row r="1930" spans="1:7" ht="13.5">
      <c r="A1930" t="str">
        <f>"009981"</f>
        <v>009981</v>
      </c>
      <c r="B1930" s="1" t="s">
        <v>1381</v>
      </c>
      <c r="C1930" t="s">
        <v>293</v>
      </c>
      <c r="D1930" t="s">
        <v>3192</v>
      </c>
      <c r="E1930" t="s">
        <v>9</v>
      </c>
      <c r="F1930" t="s">
        <v>6351</v>
      </c>
      <c r="G1930" s="1">
        <v>1929</v>
      </c>
    </row>
    <row r="1931" spans="1:7" ht="13.5">
      <c r="A1931" t="str">
        <f>"002426"</f>
        <v>002426</v>
      </c>
      <c r="B1931" s="1" t="s">
        <v>3193</v>
      </c>
      <c r="C1931" t="s">
        <v>3194</v>
      </c>
      <c r="D1931" t="s">
        <v>3195</v>
      </c>
      <c r="E1931" t="s">
        <v>32</v>
      </c>
      <c r="F1931" t="s">
        <v>6352</v>
      </c>
      <c r="G1931" s="1">
        <v>1930</v>
      </c>
    </row>
    <row r="1932" spans="1:7" ht="13.5">
      <c r="A1932" t="str">
        <f>"003818"</f>
        <v>003818</v>
      </c>
      <c r="B1932" s="1" t="s">
        <v>1413</v>
      </c>
      <c r="C1932" t="s">
        <v>925</v>
      </c>
      <c r="D1932" t="s">
        <v>3196</v>
      </c>
      <c r="E1932" t="s">
        <v>9</v>
      </c>
      <c r="F1932" t="s">
        <v>6353</v>
      </c>
      <c r="G1932" s="1">
        <v>1931</v>
      </c>
    </row>
    <row r="1933" spans="1:7" ht="13.5">
      <c r="A1933" t="str">
        <f>"003809"</f>
        <v>003809</v>
      </c>
      <c r="B1933" s="1" t="s">
        <v>3197</v>
      </c>
      <c r="C1933" t="s">
        <v>723</v>
      </c>
      <c r="D1933" t="s">
        <v>3198</v>
      </c>
      <c r="E1933" t="s">
        <v>9</v>
      </c>
      <c r="F1933" t="s">
        <v>6354</v>
      </c>
      <c r="G1933" s="1">
        <v>1932</v>
      </c>
    </row>
    <row r="1934" spans="1:7" ht="13.5">
      <c r="A1934" t="str">
        <f>"219888"</f>
        <v>219888</v>
      </c>
      <c r="B1934" s="1" t="s">
        <v>3199</v>
      </c>
      <c r="C1934" t="s">
        <v>154</v>
      </c>
      <c r="D1934" t="s">
        <v>3200</v>
      </c>
      <c r="E1934" t="s">
        <v>32</v>
      </c>
      <c r="F1934" t="s">
        <v>6355</v>
      </c>
      <c r="G1934" s="1">
        <v>1933</v>
      </c>
    </row>
    <row r="1935" spans="1:7" ht="13.5">
      <c r="A1935" t="str">
        <f>"000127"</f>
        <v>000127</v>
      </c>
      <c r="B1935" s="1" t="s">
        <v>3201</v>
      </c>
      <c r="C1935" t="s">
        <v>101</v>
      </c>
      <c r="D1935" t="s">
        <v>3202</v>
      </c>
      <c r="E1935" t="s">
        <v>36</v>
      </c>
      <c r="F1935" t="s">
        <v>6356</v>
      </c>
      <c r="G1935" s="1">
        <v>1934</v>
      </c>
    </row>
    <row r="1936" spans="1:7" ht="13.5">
      <c r="A1936" t="str">
        <f>"003936"</f>
        <v>003936</v>
      </c>
      <c r="B1936" s="1" t="s">
        <v>1219</v>
      </c>
      <c r="C1936" t="s">
        <v>434</v>
      </c>
      <c r="D1936" t="s">
        <v>3203</v>
      </c>
      <c r="E1936" t="s">
        <v>36</v>
      </c>
      <c r="F1936" t="s">
        <v>6357</v>
      </c>
      <c r="G1936" s="1">
        <v>1935</v>
      </c>
    </row>
    <row r="1937" spans="1:7" ht="13.5">
      <c r="A1937" t="str">
        <f>"001021"</f>
        <v>001021</v>
      </c>
      <c r="B1937" s="1" t="s">
        <v>1312</v>
      </c>
      <c r="C1937" t="s">
        <v>1313</v>
      </c>
      <c r="D1937" t="s">
        <v>3204</v>
      </c>
      <c r="E1937" t="s">
        <v>90</v>
      </c>
      <c r="F1937" t="s">
        <v>6358</v>
      </c>
      <c r="G1937" s="1">
        <v>1936</v>
      </c>
    </row>
    <row r="1938" spans="1:7" ht="13.5">
      <c r="A1938" t="str">
        <f>"002123"</f>
        <v>002123</v>
      </c>
      <c r="B1938" s="1" t="s">
        <v>3205</v>
      </c>
      <c r="C1938" t="s">
        <v>1053</v>
      </c>
      <c r="D1938" t="s">
        <v>3206</v>
      </c>
      <c r="E1938" t="s">
        <v>32</v>
      </c>
      <c r="F1938" t="s">
        <v>6359</v>
      </c>
      <c r="G1938" s="1">
        <v>1937</v>
      </c>
    </row>
    <row r="1939" spans="1:7" ht="13.5">
      <c r="A1939" t="str">
        <f>"003463"</f>
        <v>003463</v>
      </c>
      <c r="B1939" s="1" t="s">
        <v>3207</v>
      </c>
      <c r="C1939" t="s">
        <v>280</v>
      </c>
      <c r="D1939" t="s">
        <v>3208</v>
      </c>
      <c r="E1939" t="s">
        <v>32</v>
      </c>
      <c r="F1939" t="s">
        <v>6360</v>
      </c>
      <c r="G1939" s="1">
        <v>1938</v>
      </c>
    </row>
    <row r="1940" spans="1:7" ht="13.5">
      <c r="A1940" t="str">
        <f>"008833"</f>
        <v>008833</v>
      </c>
      <c r="B1940" s="1" t="s">
        <v>2812</v>
      </c>
      <c r="C1940" t="s">
        <v>1039</v>
      </c>
      <c r="D1940" t="s">
        <v>3209</v>
      </c>
      <c r="E1940" t="s">
        <v>197</v>
      </c>
      <c r="F1940" t="s">
        <v>6361</v>
      </c>
      <c r="G1940" s="1">
        <v>1939</v>
      </c>
    </row>
    <row r="1941" spans="1:7" ht="13.5">
      <c r="A1941" t="str">
        <f>"008066"</f>
        <v>008066</v>
      </c>
      <c r="B1941" s="1" t="s">
        <v>3210</v>
      </c>
      <c r="C1941" t="s">
        <v>50</v>
      </c>
      <c r="D1941" t="s">
        <v>3211</v>
      </c>
      <c r="E1941" t="s">
        <v>9</v>
      </c>
      <c r="F1941" t="s">
        <v>6362</v>
      </c>
      <c r="G1941" s="1">
        <v>1940</v>
      </c>
    </row>
    <row r="1942" spans="1:7" ht="13.5">
      <c r="A1942" t="str">
        <f>"123456"</f>
        <v>123456</v>
      </c>
      <c r="B1942" s="1" t="s">
        <v>2770</v>
      </c>
      <c r="C1942" t="s">
        <v>72</v>
      </c>
      <c r="D1942" t="s">
        <v>3212</v>
      </c>
      <c r="E1942" t="s">
        <v>9</v>
      </c>
      <c r="F1942" t="s">
        <v>6363</v>
      </c>
      <c r="G1942" s="1">
        <v>1941</v>
      </c>
    </row>
    <row r="1943" spans="1:7" ht="13.5">
      <c r="A1943" t="str">
        <f>"001897"</f>
        <v>001897</v>
      </c>
      <c r="B1943" s="1" t="s">
        <v>1923</v>
      </c>
      <c r="C1943" t="s">
        <v>7</v>
      </c>
      <c r="D1943" t="s">
        <v>3213</v>
      </c>
      <c r="E1943" t="s">
        <v>32</v>
      </c>
      <c r="F1943" t="s">
        <v>6364</v>
      </c>
      <c r="G1943" s="1">
        <v>1942</v>
      </c>
    </row>
    <row r="1944" spans="1:7" ht="13.5">
      <c r="A1944" t="str">
        <f>"002276"</f>
        <v>002276</v>
      </c>
      <c r="B1944" s="1" t="s">
        <v>1760</v>
      </c>
      <c r="C1944" t="s">
        <v>1053</v>
      </c>
      <c r="D1944" t="s">
        <v>3214</v>
      </c>
      <c r="E1944" t="s">
        <v>32</v>
      </c>
      <c r="F1944" t="s">
        <v>6365</v>
      </c>
      <c r="G1944" s="1">
        <v>1943</v>
      </c>
    </row>
    <row r="1945" spans="1:7" ht="13.5">
      <c r="A1945" t="str">
        <f>"063611"</f>
        <v>063611</v>
      </c>
      <c r="B1945" s="1" t="s">
        <v>1297</v>
      </c>
      <c r="C1945" t="s">
        <v>27</v>
      </c>
      <c r="D1945" t="s">
        <v>3215</v>
      </c>
      <c r="E1945" t="s">
        <v>9</v>
      </c>
      <c r="F1945" t="s">
        <v>6366</v>
      </c>
      <c r="G1945" s="1">
        <v>1944</v>
      </c>
    </row>
    <row r="1946" spans="1:7" ht="13.5">
      <c r="A1946" t="str">
        <f>"001172"</f>
        <v>001172</v>
      </c>
      <c r="B1946" s="1" t="s">
        <v>1235</v>
      </c>
      <c r="C1946" t="s">
        <v>266</v>
      </c>
      <c r="D1946" t="s">
        <v>3216</v>
      </c>
      <c r="E1946" t="s">
        <v>32</v>
      </c>
      <c r="F1946" t="s">
        <v>6367</v>
      </c>
      <c r="G1946" s="1">
        <v>1945</v>
      </c>
    </row>
    <row r="1947" spans="1:7" ht="13.5">
      <c r="A1947" t="str">
        <f>"000002"</f>
        <v>000002</v>
      </c>
      <c r="B1947" s="1" t="s">
        <v>1779</v>
      </c>
      <c r="C1947" t="s">
        <v>135</v>
      </c>
      <c r="D1947" t="s">
        <v>3217</v>
      </c>
      <c r="E1947" t="s">
        <v>9</v>
      </c>
      <c r="F1947" t="s">
        <v>6368</v>
      </c>
      <c r="G1947" s="1">
        <v>1946</v>
      </c>
    </row>
    <row r="1948" spans="1:7" ht="13.5">
      <c r="A1948" t="str">
        <f>"003133"</f>
        <v>003133</v>
      </c>
      <c r="B1948" s="1" t="s">
        <v>3218</v>
      </c>
      <c r="C1948" t="s">
        <v>101</v>
      </c>
      <c r="D1948" t="s">
        <v>3219</v>
      </c>
      <c r="E1948" t="s">
        <v>9</v>
      </c>
      <c r="F1948" t="s">
        <v>6369</v>
      </c>
      <c r="G1948" s="1">
        <v>1947</v>
      </c>
    </row>
    <row r="1949" spans="1:7" ht="13.5">
      <c r="A1949" t="str">
        <f>"002129"</f>
        <v>002129</v>
      </c>
      <c r="B1949" s="1" t="s">
        <v>1536</v>
      </c>
      <c r="C1949" t="s">
        <v>302</v>
      </c>
      <c r="D1949" t="s">
        <v>3220</v>
      </c>
      <c r="E1949" t="s">
        <v>197</v>
      </c>
      <c r="F1949" t="s">
        <v>6370</v>
      </c>
      <c r="G1949" s="1">
        <v>1948</v>
      </c>
    </row>
    <row r="1950" spans="1:7" ht="13.5">
      <c r="A1950" t="str">
        <f>"083669"</f>
        <v>083669</v>
      </c>
      <c r="B1950" s="1" t="s">
        <v>3221</v>
      </c>
      <c r="C1950" t="s">
        <v>1358</v>
      </c>
      <c r="D1950" t="s">
        <v>3222</v>
      </c>
      <c r="E1950" t="s">
        <v>32</v>
      </c>
      <c r="F1950" t="s">
        <v>6371</v>
      </c>
      <c r="G1950" s="1">
        <v>1949</v>
      </c>
    </row>
    <row r="1951" spans="1:7" ht="13.5">
      <c r="A1951" t="str">
        <f>"001565"</f>
        <v>001565</v>
      </c>
      <c r="B1951" s="1" t="s">
        <v>2976</v>
      </c>
      <c r="C1951" t="s">
        <v>77</v>
      </c>
      <c r="D1951" t="s">
        <v>3223</v>
      </c>
      <c r="E1951" t="s">
        <v>9</v>
      </c>
      <c r="F1951" t="s">
        <v>6372</v>
      </c>
      <c r="G1951" s="1">
        <v>1950</v>
      </c>
    </row>
    <row r="1952" spans="1:7" ht="13.5">
      <c r="A1952" t="str">
        <f>"006789"</f>
        <v>006789</v>
      </c>
      <c r="B1952" s="1" t="s">
        <v>835</v>
      </c>
      <c r="C1952" t="s">
        <v>57</v>
      </c>
      <c r="D1952" t="s">
        <v>3224</v>
      </c>
      <c r="E1952" t="s">
        <v>9</v>
      </c>
      <c r="F1952" t="s">
        <v>6373</v>
      </c>
      <c r="G1952" s="1">
        <v>1951</v>
      </c>
    </row>
    <row r="1953" spans="1:7" ht="13.5">
      <c r="A1953" t="str">
        <f>"001696"</f>
        <v>001696</v>
      </c>
      <c r="B1953" s="1" t="s">
        <v>1028</v>
      </c>
      <c r="C1953" t="s">
        <v>293</v>
      </c>
      <c r="D1953" t="s">
        <v>3225</v>
      </c>
      <c r="E1953" t="s">
        <v>9</v>
      </c>
      <c r="F1953" t="s">
        <v>6374</v>
      </c>
      <c r="G1953" s="1">
        <v>1952</v>
      </c>
    </row>
    <row r="1954" spans="1:7" ht="13.5">
      <c r="A1954" t="str">
        <f>"005368"</f>
        <v>005368</v>
      </c>
      <c r="B1954" s="1" t="s">
        <v>1766</v>
      </c>
      <c r="C1954" t="s">
        <v>88</v>
      </c>
      <c r="D1954" t="s">
        <v>3226</v>
      </c>
      <c r="E1954" t="s">
        <v>13</v>
      </c>
      <c r="F1954" t="s">
        <v>6375</v>
      </c>
      <c r="G1954" s="1">
        <v>1953</v>
      </c>
    </row>
    <row r="1955" spans="1:7" ht="13.5">
      <c r="A1955" t="str">
        <f>"016888"</f>
        <v>016888</v>
      </c>
      <c r="B1955" s="1" t="s">
        <v>942</v>
      </c>
      <c r="C1955" t="s">
        <v>943</v>
      </c>
      <c r="D1955" t="s">
        <v>3227</v>
      </c>
      <c r="E1955" t="s">
        <v>9</v>
      </c>
      <c r="F1955" t="s">
        <v>6376</v>
      </c>
      <c r="G1955" s="1">
        <v>1954</v>
      </c>
    </row>
    <row r="1956" spans="1:7" ht="13.5">
      <c r="A1956" t="str">
        <f>"000079"</f>
        <v>000079</v>
      </c>
      <c r="B1956" s="1" t="s">
        <v>441</v>
      </c>
      <c r="C1956" t="s">
        <v>95</v>
      </c>
      <c r="D1956" t="s">
        <v>3228</v>
      </c>
      <c r="E1956" t="s">
        <v>9</v>
      </c>
      <c r="F1956" t="s">
        <v>6377</v>
      </c>
      <c r="G1956" s="1">
        <v>1955</v>
      </c>
    </row>
    <row r="1957" spans="1:7" ht="13.5">
      <c r="A1957" t="str">
        <f>"800999"</f>
        <v>800999</v>
      </c>
      <c r="B1957" s="1" t="s">
        <v>2702</v>
      </c>
      <c r="C1957" t="s">
        <v>1046</v>
      </c>
      <c r="D1957" t="s">
        <v>3229</v>
      </c>
      <c r="E1957" t="s">
        <v>9</v>
      </c>
      <c r="F1957" t="s">
        <v>6378</v>
      </c>
      <c r="G1957" s="1">
        <v>1956</v>
      </c>
    </row>
    <row r="1958" spans="1:7" ht="13.5">
      <c r="A1958" t="str">
        <f>"005512"</f>
        <v>005512</v>
      </c>
      <c r="B1958" s="1" t="s">
        <v>3230</v>
      </c>
      <c r="C1958" t="s">
        <v>2147</v>
      </c>
      <c r="D1958" t="s">
        <v>3231</v>
      </c>
      <c r="E1958" t="s">
        <v>9</v>
      </c>
      <c r="F1958" t="s">
        <v>6379</v>
      </c>
      <c r="G1958" s="1">
        <v>1957</v>
      </c>
    </row>
    <row r="1959" spans="1:7" ht="13.5">
      <c r="A1959" t="str">
        <f>"011680"</f>
        <v>011680</v>
      </c>
      <c r="B1959" s="1" t="s">
        <v>3232</v>
      </c>
      <c r="C1959" t="s">
        <v>72</v>
      </c>
      <c r="D1959" t="s">
        <v>3233</v>
      </c>
      <c r="E1959" t="s">
        <v>9</v>
      </c>
      <c r="F1959" t="s">
        <v>6380</v>
      </c>
      <c r="G1959" s="1">
        <v>1958</v>
      </c>
    </row>
    <row r="1960" spans="1:7" ht="13.5">
      <c r="A1960" t="str">
        <f>"003638"</f>
        <v>003638</v>
      </c>
      <c r="B1960" s="1" t="s">
        <v>778</v>
      </c>
      <c r="C1960" t="s">
        <v>41</v>
      </c>
      <c r="D1960" t="s">
        <v>3234</v>
      </c>
      <c r="E1960" t="s">
        <v>9</v>
      </c>
      <c r="F1960" t="s">
        <v>6381</v>
      </c>
      <c r="G1960" s="1">
        <v>1959</v>
      </c>
    </row>
    <row r="1961" spans="1:7" ht="13.5">
      <c r="A1961" t="str">
        <f>"001018"</f>
        <v>001018</v>
      </c>
      <c r="B1961" s="1" t="s">
        <v>3235</v>
      </c>
      <c r="C1961" t="s">
        <v>216</v>
      </c>
      <c r="D1961" t="s">
        <v>3236</v>
      </c>
      <c r="E1961" t="s">
        <v>9</v>
      </c>
      <c r="F1961" t="s">
        <v>6382</v>
      </c>
      <c r="G1961" s="1">
        <v>1960</v>
      </c>
    </row>
    <row r="1962" spans="1:7" ht="13.5">
      <c r="A1962" t="str">
        <f>"003566"</f>
        <v>003566</v>
      </c>
      <c r="B1962" s="1" t="s">
        <v>33</v>
      </c>
      <c r="C1962" t="s">
        <v>34</v>
      </c>
      <c r="D1962" t="s">
        <v>3237</v>
      </c>
      <c r="E1962" t="s">
        <v>13</v>
      </c>
      <c r="F1962" t="s">
        <v>6383</v>
      </c>
      <c r="G1962" s="1">
        <v>1961</v>
      </c>
    </row>
    <row r="1963" spans="1:7" ht="13.5">
      <c r="A1963" t="str">
        <f>"006029"</f>
        <v>006029</v>
      </c>
      <c r="B1963" s="1" t="s">
        <v>3238</v>
      </c>
      <c r="C1963" t="s">
        <v>1246</v>
      </c>
      <c r="D1963" t="s">
        <v>3239</v>
      </c>
      <c r="E1963" t="s">
        <v>9</v>
      </c>
      <c r="F1963" t="s">
        <v>6384</v>
      </c>
      <c r="G1963" s="1">
        <v>1962</v>
      </c>
    </row>
    <row r="1964" spans="1:7" ht="13.5">
      <c r="A1964" t="str">
        <f>"095888"</f>
        <v>095888</v>
      </c>
      <c r="B1964" s="1" t="s">
        <v>2575</v>
      </c>
      <c r="C1964" t="s">
        <v>34</v>
      </c>
      <c r="D1964" t="s">
        <v>3240</v>
      </c>
      <c r="E1964" t="s">
        <v>32</v>
      </c>
      <c r="F1964" t="s">
        <v>6385</v>
      </c>
      <c r="G1964" s="1">
        <v>1963</v>
      </c>
    </row>
    <row r="1965" spans="1:7" ht="13.5">
      <c r="A1965" t="str">
        <f>"072218"</f>
        <v>072218</v>
      </c>
      <c r="B1965" s="1" t="s">
        <v>3241</v>
      </c>
      <c r="C1965" t="s">
        <v>151</v>
      </c>
      <c r="D1965" t="s">
        <v>3242</v>
      </c>
      <c r="E1965" t="s">
        <v>9</v>
      </c>
      <c r="F1965" t="s">
        <v>6386</v>
      </c>
      <c r="G1965" s="1">
        <v>1964</v>
      </c>
    </row>
    <row r="1966" spans="1:7" ht="13.5">
      <c r="A1966" t="str">
        <f>"002276"</f>
        <v>002276</v>
      </c>
      <c r="B1966" s="1" t="s">
        <v>1760</v>
      </c>
      <c r="C1966" t="s">
        <v>1053</v>
      </c>
      <c r="D1966" t="s">
        <v>3243</v>
      </c>
      <c r="E1966" t="s">
        <v>36</v>
      </c>
      <c r="F1966" t="s">
        <v>6387</v>
      </c>
      <c r="G1966" s="1">
        <v>1965</v>
      </c>
    </row>
    <row r="1967" spans="1:7" ht="13.5">
      <c r="A1967" t="str">
        <f>"000452"</f>
        <v>000452</v>
      </c>
      <c r="B1967" s="1" t="s">
        <v>608</v>
      </c>
      <c r="C1967" t="s">
        <v>117</v>
      </c>
      <c r="D1967" t="s">
        <v>3244</v>
      </c>
      <c r="E1967" t="s">
        <v>9</v>
      </c>
      <c r="F1967" t="s">
        <v>6388</v>
      </c>
      <c r="G1967" s="1">
        <v>1966</v>
      </c>
    </row>
    <row r="1968" spans="1:7" ht="13.5">
      <c r="A1968" t="str">
        <f>"005979"</f>
        <v>005979</v>
      </c>
      <c r="B1968" s="1" t="s">
        <v>594</v>
      </c>
      <c r="C1968" t="s">
        <v>233</v>
      </c>
      <c r="D1968" t="s">
        <v>3245</v>
      </c>
      <c r="E1968" t="s">
        <v>32</v>
      </c>
      <c r="F1968" t="s">
        <v>6389</v>
      </c>
      <c r="G1968" s="1">
        <v>1967</v>
      </c>
    </row>
    <row r="1969" spans="1:7" ht="13.5">
      <c r="A1969" t="str">
        <f>"000583"</f>
        <v>000583</v>
      </c>
      <c r="B1969" s="1" t="s">
        <v>3246</v>
      </c>
      <c r="C1969" t="s">
        <v>230</v>
      </c>
      <c r="D1969" t="s">
        <v>3247</v>
      </c>
      <c r="E1969" t="s">
        <v>9</v>
      </c>
      <c r="F1969" t="s">
        <v>6390</v>
      </c>
      <c r="G1969" s="1">
        <v>1968</v>
      </c>
    </row>
    <row r="1970" spans="1:7" ht="13.5">
      <c r="A1970" t="str">
        <f>"005979"</f>
        <v>005979</v>
      </c>
      <c r="B1970" s="1" t="s">
        <v>594</v>
      </c>
      <c r="C1970" t="s">
        <v>233</v>
      </c>
      <c r="D1970" t="s">
        <v>3248</v>
      </c>
      <c r="E1970" t="s">
        <v>9</v>
      </c>
      <c r="F1970" t="s">
        <v>6391</v>
      </c>
      <c r="G1970" s="1">
        <v>1969</v>
      </c>
    </row>
    <row r="1971" spans="1:7" ht="13.5">
      <c r="A1971" t="str">
        <f>"000907"</f>
        <v>000907</v>
      </c>
      <c r="B1971" s="1" t="s">
        <v>477</v>
      </c>
      <c r="C1971" t="s">
        <v>41</v>
      </c>
      <c r="D1971" t="s">
        <v>3249</v>
      </c>
      <c r="E1971" t="s">
        <v>32</v>
      </c>
      <c r="F1971" t="s">
        <v>6392</v>
      </c>
      <c r="G1971" s="1">
        <v>1970</v>
      </c>
    </row>
    <row r="1972" spans="1:7" ht="13.5">
      <c r="A1972" t="str">
        <f>"000899"</f>
        <v>000899</v>
      </c>
      <c r="B1972" s="1" t="s">
        <v>1797</v>
      </c>
      <c r="C1972" t="s">
        <v>654</v>
      </c>
      <c r="D1972" t="s">
        <v>3250</v>
      </c>
      <c r="E1972" t="s">
        <v>9</v>
      </c>
      <c r="F1972" t="s">
        <v>6393</v>
      </c>
      <c r="G1972" s="1">
        <v>1971</v>
      </c>
    </row>
    <row r="1973" spans="1:7" ht="13.5">
      <c r="A1973" t="str">
        <f>"001821"</f>
        <v>001821</v>
      </c>
      <c r="B1973" s="1" t="s">
        <v>669</v>
      </c>
      <c r="C1973" t="s">
        <v>50</v>
      </c>
      <c r="D1973" t="s">
        <v>3251</v>
      </c>
      <c r="E1973" t="s">
        <v>9</v>
      </c>
      <c r="F1973" t="s">
        <v>6394</v>
      </c>
      <c r="G1973" s="1">
        <v>1972</v>
      </c>
    </row>
    <row r="1974" spans="1:7" ht="13.5">
      <c r="A1974" t="str">
        <f>"046999"</f>
        <v>046999</v>
      </c>
      <c r="B1974" s="1" t="s">
        <v>3252</v>
      </c>
      <c r="C1974" t="s">
        <v>154</v>
      </c>
      <c r="D1974" t="s">
        <v>3253</v>
      </c>
      <c r="E1974" t="s">
        <v>142</v>
      </c>
      <c r="F1974" t="s">
        <v>6395</v>
      </c>
      <c r="G1974" s="1">
        <v>1973</v>
      </c>
    </row>
    <row r="1975" spans="1:7" ht="13.5">
      <c r="A1975" t="str">
        <f>"000303"</f>
        <v>000303</v>
      </c>
      <c r="B1975" s="1" t="s">
        <v>3154</v>
      </c>
      <c r="C1975" t="s">
        <v>3155</v>
      </c>
      <c r="D1975" t="s">
        <v>3254</v>
      </c>
      <c r="E1975" t="s">
        <v>737</v>
      </c>
      <c r="F1975" t="s">
        <v>6396</v>
      </c>
      <c r="G1975" s="1">
        <v>1974</v>
      </c>
    </row>
    <row r="1976" spans="1:7" ht="13.5">
      <c r="A1976" t="str">
        <f>"001655"</f>
        <v>001655</v>
      </c>
      <c r="B1976" s="1" t="s">
        <v>1900</v>
      </c>
      <c r="C1976" t="s">
        <v>1046</v>
      </c>
      <c r="D1976" t="s">
        <v>3255</v>
      </c>
      <c r="E1976" t="s">
        <v>737</v>
      </c>
      <c r="F1976" t="s">
        <v>6397</v>
      </c>
      <c r="G1976" s="1">
        <v>1975</v>
      </c>
    </row>
    <row r="1977" spans="1:7" ht="13.5">
      <c r="A1977" t="str">
        <f>"836800"</f>
        <v>836800</v>
      </c>
      <c r="B1977" s="1" t="s">
        <v>1514</v>
      </c>
      <c r="C1977" t="s">
        <v>1515</v>
      </c>
      <c r="D1977" t="s">
        <v>3256</v>
      </c>
      <c r="E1977" t="s">
        <v>9</v>
      </c>
      <c r="F1977" t="s">
        <v>6398</v>
      </c>
      <c r="G1977" s="1">
        <v>1976</v>
      </c>
    </row>
    <row r="1978" spans="1:7" ht="13.5">
      <c r="A1978" t="str">
        <f>"000034"</f>
        <v>000034</v>
      </c>
      <c r="B1978" s="1" t="s">
        <v>3257</v>
      </c>
      <c r="C1978" t="s">
        <v>117</v>
      </c>
      <c r="D1978" t="s">
        <v>3258</v>
      </c>
      <c r="E1978" t="s">
        <v>9</v>
      </c>
      <c r="F1978" t="s">
        <v>6399</v>
      </c>
      <c r="G1978" s="1">
        <v>1977</v>
      </c>
    </row>
    <row r="1979" spans="1:7" ht="13.5">
      <c r="A1979" t="str">
        <f>"001359"</f>
        <v>001359</v>
      </c>
      <c r="B1979" s="1" t="s">
        <v>158</v>
      </c>
      <c r="C1979" t="s">
        <v>72</v>
      </c>
      <c r="D1979" t="s">
        <v>3259</v>
      </c>
      <c r="E1979" t="s">
        <v>36</v>
      </c>
      <c r="F1979" t="s">
        <v>6400</v>
      </c>
      <c r="G1979" s="1">
        <v>1978</v>
      </c>
    </row>
    <row r="1980" spans="1:7" ht="13.5">
      <c r="A1980" t="str">
        <f>"000659"</f>
        <v>000659</v>
      </c>
      <c r="B1980" s="1" t="s">
        <v>1276</v>
      </c>
      <c r="C1980" t="s">
        <v>72</v>
      </c>
      <c r="D1980" t="s">
        <v>3260</v>
      </c>
      <c r="E1980" t="s">
        <v>32</v>
      </c>
      <c r="F1980" t="s">
        <v>6401</v>
      </c>
      <c r="G1980" s="1">
        <v>1979</v>
      </c>
    </row>
    <row r="1981" spans="1:7" ht="13.5">
      <c r="A1981" t="str">
        <f>"001226"</f>
        <v>001226</v>
      </c>
      <c r="B1981" s="1" t="s">
        <v>464</v>
      </c>
      <c r="C1981" t="s">
        <v>34</v>
      </c>
      <c r="D1981" t="s">
        <v>3261</v>
      </c>
      <c r="E1981" t="s">
        <v>9</v>
      </c>
      <c r="F1981" t="s">
        <v>6402</v>
      </c>
      <c r="G1981" s="1">
        <v>1980</v>
      </c>
    </row>
    <row r="1982" spans="1:7" ht="13.5">
      <c r="A1982" t="str">
        <f>"003938"</f>
        <v>003938</v>
      </c>
      <c r="B1982" s="1" t="s">
        <v>3262</v>
      </c>
      <c r="C1982" t="s">
        <v>504</v>
      </c>
      <c r="D1982" t="s">
        <v>3263</v>
      </c>
      <c r="E1982" t="s">
        <v>9</v>
      </c>
      <c r="F1982" t="s">
        <v>6403</v>
      </c>
      <c r="G1982" s="1">
        <v>1981</v>
      </c>
    </row>
    <row r="1983" spans="1:7" ht="13.5">
      <c r="A1983" t="str">
        <f>"000663"</f>
        <v>000663</v>
      </c>
      <c r="B1983" s="1" t="s">
        <v>396</v>
      </c>
      <c r="C1983" t="s">
        <v>397</v>
      </c>
      <c r="D1983" t="s">
        <v>3264</v>
      </c>
      <c r="E1983" t="s">
        <v>9</v>
      </c>
      <c r="F1983" t="s">
        <v>6404</v>
      </c>
      <c r="G1983" s="1">
        <v>1982</v>
      </c>
    </row>
    <row r="1984" spans="1:7" ht="13.5">
      <c r="A1984" t="str">
        <f>"003638"</f>
        <v>003638</v>
      </c>
      <c r="B1984" s="1" t="s">
        <v>778</v>
      </c>
      <c r="C1984" t="s">
        <v>41</v>
      </c>
      <c r="D1984" t="s">
        <v>3265</v>
      </c>
      <c r="E1984" t="s">
        <v>197</v>
      </c>
      <c r="F1984" t="s">
        <v>6405</v>
      </c>
      <c r="G1984" s="1">
        <v>1983</v>
      </c>
    </row>
    <row r="1985" spans="1:7" ht="13.5">
      <c r="A1985" t="str">
        <f>"000169"</f>
        <v>000169</v>
      </c>
      <c r="B1985" s="1" t="s">
        <v>1241</v>
      </c>
      <c r="C1985" t="s">
        <v>57</v>
      </c>
      <c r="D1985" t="s">
        <v>3266</v>
      </c>
      <c r="E1985" t="s">
        <v>32</v>
      </c>
      <c r="F1985" t="s">
        <v>6406</v>
      </c>
      <c r="G1985" s="1">
        <v>1984</v>
      </c>
    </row>
    <row r="1986" spans="1:7" ht="13.5">
      <c r="A1986" t="str">
        <f>"000213"</f>
        <v>000213</v>
      </c>
      <c r="B1986" s="1" t="s">
        <v>1295</v>
      </c>
      <c r="C1986" t="s">
        <v>135</v>
      </c>
      <c r="D1986" t="s">
        <v>3267</v>
      </c>
      <c r="E1986" t="s">
        <v>9</v>
      </c>
      <c r="F1986" t="s">
        <v>6407</v>
      </c>
      <c r="G1986" s="1">
        <v>1985</v>
      </c>
    </row>
    <row r="1987" spans="1:7" ht="13.5">
      <c r="A1987" t="str">
        <f>"008567"</f>
        <v>008567</v>
      </c>
      <c r="B1987" s="1" t="s">
        <v>722</v>
      </c>
      <c r="C1987" t="s">
        <v>723</v>
      </c>
      <c r="D1987" t="s">
        <v>3268</v>
      </c>
      <c r="E1987" t="s">
        <v>32</v>
      </c>
      <c r="F1987" t="s">
        <v>6408</v>
      </c>
      <c r="G1987" s="1">
        <v>1986</v>
      </c>
    </row>
    <row r="1988" spans="1:7" ht="13.5">
      <c r="A1988" t="str">
        <f>"000155"</f>
        <v>000155</v>
      </c>
      <c r="B1988" s="1" t="s">
        <v>3030</v>
      </c>
      <c r="C1988" t="s">
        <v>154</v>
      </c>
      <c r="D1988" t="s">
        <v>3269</v>
      </c>
      <c r="E1988" t="s">
        <v>32</v>
      </c>
      <c r="F1988" t="s">
        <v>6409</v>
      </c>
      <c r="G1988" s="1">
        <v>1987</v>
      </c>
    </row>
    <row r="1989" spans="1:7" ht="13.5">
      <c r="A1989" t="str">
        <f>"076767"</f>
        <v>076767</v>
      </c>
      <c r="B1989" s="1" t="s">
        <v>1274</v>
      </c>
      <c r="C1989" t="s">
        <v>456</v>
      </c>
      <c r="D1989" t="s">
        <v>3270</v>
      </c>
      <c r="E1989" t="s">
        <v>32</v>
      </c>
      <c r="F1989" t="s">
        <v>6410</v>
      </c>
      <c r="G1989" s="1">
        <v>1988</v>
      </c>
    </row>
    <row r="1990" spans="1:7" ht="13.5">
      <c r="A1990" t="str">
        <f>"006177"</f>
        <v>006177</v>
      </c>
      <c r="B1990" s="1" t="s">
        <v>2040</v>
      </c>
      <c r="C1990" t="s">
        <v>2041</v>
      </c>
      <c r="D1990" t="s">
        <v>3271</v>
      </c>
      <c r="E1990" t="s">
        <v>32</v>
      </c>
      <c r="F1990" t="s">
        <v>6411</v>
      </c>
      <c r="G1990" s="1">
        <v>1989</v>
      </c>
    </row>
    <row r="1991" spans="1:7" ht="13.5">
      <c r="A1991" t="str">
        <f>"000273"</f>
        <v>000273</v>
      </c>
      <c r="B1991" s="1" t="s">
        <v>2895</v>
      </c>
      <c r="C1991" t="s">
        <v>98</v>
      </c>
      <c r="D1991" t="s">
        <v>3272</v>
      </c>
      <c r="E1991" t="s">
        <v>9</v>
      </c>
      <c r="F1991" t="s">
        <v>6412</v>
      </c>
      <c r="G1991" s="1">
        <v>1990</v>
      </c>
    </row>
    <row r="1992" spans="1:7" ht="13.5">
      <c r="A1992" t="str">
        <f>"110110"</f>
        <v>110110</v>
      </c>
      <c r="B1992" s="1" t="s">
        <v>917</v>
      </c>
      <c r="C1992" t="s">
        <v>68</v>
      </c>
      <c r="D1992" t="s">
        <v>3273</v>
      </c>
      <c r="E1992" t="s">
        <v>278</v>
      </c>
      <c r="F1992" t="s">
        <v>6413</v>
      </c>
      <c r="G1992" s="1">
        <v>1991</v>
      </c>
    </row>
    <row r="1993" spans="1:7" ht="13.5">
      <c r="A1993" t="str">
        <f>"001671"</f>
        <v>001671</v>
      </c>
      <c r="B1993" s="1" t="s">
        <v>418</v>
      </c>
      <c r="C1993" t="s">
        <v>419</v>
      </c>
      <c r="D1993" t="s">
        <v>3274</v>
      </c>
      <c r="E1993" t="s">
        <v>32</v>
      </c>
      <c r="F1993" t="s">
        <v>6414</v>
      </c>
      <c r="G1993" s="1">
        <v>1992</v>
      </c>
    </row>
    <row r="1994" spans="1:7" ht="13.5">
      <c r="A1994" t="str">
        <f>"003399"</f>
        <v>003399</v>
      </c>
      <c r="B1994" s="1" t="s">
        <v>3275</v>
      </c>
      <c r="C1994" t="s">
        <v>3276</v>
      </c>
      <c r="D1994" t="s">
        <v>3277</v>
      </c>
      <c r="E1994" t="s">
        <v>9</v>
      </c>
      <c r="F1994" t="s">
        <v>6415</v>
      </c>
      <c r="G1994" s="1">
        <v>1993</v>
      </c>
    </row>
    <row r="1995" spans="1:7" ht="13.5">
      <c r="A1995" t="str">
        <f>"002688"</f>
        <v>002688</v>
      </c>
      <c r="B1995" s="1" t="s">
        <v>870</v>
      </c>
      <c r="C1995" t="s">
        <v>34</v>
      </c>
      <c r="D1995" t="s">
        <v>3278</v>
      </c>
      <c r="E1995" t="s">
        <v>90</v>
      </c>
      <c r="F1995" t="s">
        <v>6416</v>
      </c>
      <c r="G1995" s="1">
        <v>1994</v>
      </c>
    </row>
    <row r="1996" spans="1:7" ht="13.5">
      <c r="A1996" t="str">
        <f>"181556"</f>
        <v>181556</v>
      </c>
      <c r="B1996" s="1" t="s">
        <v>1491</v>
      </c>
      <c r="C1996" t="s">
        <v>302</v>
      </c>
      <c r="D1996" t="s">
        <v>3279</v>
      </c>
      <c r="E1996" t="s">
        <v>9</v>
      </c>
      <c r="F1996" t="s">
        <v>6417</v>
      </c>
      <c r="G1996" s="1">
        <v>1995</v>
      </c>
    </row>
    <row r="1997" spans="1:7" ht="13.5">
      <c r="A1997" t="str">
        <f>"000128"</f>
        <v>000128</v>
      </c>
      <c r="B1997" s="1" t="s">
        <v>2423</v>
      </c>
      <c r="C1997" t="s">
        <v>504</v>
      </c>
      <c r="D1997" t="s">
        <v>3280</v>
      </c>
      <c r="E1997" t="s">
        <v>32</v>
      </c>
      <c r="F1997" t="s">
        <v>6418</v>
      </c>
      <c r="G1997" s="1">
        <v>1996</v>
      </c>
    </row>
    <row r="1998" spans="1:7" ht="13.5">
      <c r="A1998" t="str">
        <f>"007868"</f>
        <v>007868</v>
      </c>
      <c r="B1998" s="1" t="s">
        <v>1318</v>
      </c>
      <c r="C1998" t="s">
        <v>1319</v>
      </c>
      <c r="D1998" t="s">
        <v>3281</v>
      </c>
      <c r="E1998" t="s">
        <v>9</v>
      </c>
      <c r="F1998" t="s">
        <v>6419</v>
      </c>
      <c r="G1998" s="1">
        <v>1997</v>
      </c>
    </row>
    <row r="1999" spans="1:7" ht="13.5">
      <c r="A1999" t="str">
        <f>"000869"</f>
        <v>000869</v>
      </c>
      <c r="B1999" s="1" t="s">
        <v>2881</v>
      </c>
      <c r="C1999" t="s">
        <v>18</v>
      </c>
      <c r="D1999" t="s">
        <v>3282</v>
      </c>
      <c r="E1999" t="s">
        <v>32</v>
      </c>
      <c r="F1999" t="s">
        <v>6420</v>
      </c>
      <c r="G1999" s="1">
        <v>1998</v>
      </c>
    </row>
    <row r="2000" spans="1:7" ht="13.5">
      <c r="A2000" t="str">
        <f>"009678"</f>
        <v>009678</v>
      </c>
      <c r="B2000" s="1" t="s">
        <v>64</v>
      </c>
      <c r="C2000" t="s">
        <v>65</v>
      </c>
      <c r="D2000" t="s">
        <v>3283</v>
      </c>
      <c r="E2000" t="s">
        <v>9</v>
      </c>
      <c r="F2000" t="s">
        <v>6421</v>
      </c>
      <c r="G2000" s="1">
        <v>1999</v>
      </c>
    </row>
    <row r="2001" spans="1:7" ht="13.5">
      <c r="A2001" t="str">
        <f>"003677"</f>
        <v>003677</v>
      </c>
      <c r="B2001" s="1" t="s">
        <v>206</v>
      </c>
      <c r="C2001" t="s">
        <v>11</v>
      </c>
      <c r="D2001" t="s">
        <v>3284</v>
      </c>
      <c r="E2001" t="s">
        <v>9</v>
      </c>
      <c r="F2001" t="s">
        <v>6422</v>
      </c>
      <c r="G2001" s="1">
        <v>2000</v>
      </c>
    </row>
    <row r="2002" spans="1:7" ht="13.5">
      <c r="A2002" t="str">
        <f>"002968"</f>
        <v>002968</v>
      </c>
      <c r="B2002" s="1" t="s">
        <v>3285</v>
      </c>
      <c r="C2002" t="s">
        <v>101</v>
      </c>
      <c r="D2002" t="s">
        <v>3286</v>
      </c>
      <c r="E2002" t="s">
        <v>13</v>
      </c>
      <c r="F2002" t="s">
        <v>6423</v>
      </c>
      <c r="G2002" s="1">
        <v>2001</v>
      </c>
    </row>
    <row r="2003" spans="1:7" ht="13.5">
      <c r="A2003" t="str">
        <f>"000918"</f>
        <v>000918</v>
      </c>
      <c r="B2003" s="1" t="s">
        <v>3287</v>
      </c>
      <c r="C2003" t="s">
        <v>224</v>
      </c>
      <c r="D2003" t="s">
        <v>3288</v>
      </c>
      <c r="E2003" t="s">
        <v>32</v>
      </c>
      <c r="F2003" t="s">
        <v>6424</v>
      </c>
      <c r="G2003" s="1">
        <v>2002</v>
      </c>
    </row>
    <row r="2004" spans="1:7" ht="13.5">
      <c r="A2004" t="str">
        <f>"007190"</f>
        <v>007190</v>
      </c>
      <c r="B2004" s="1" t="s">
        <v>650</v>
      </c>
      <c r="C2004" t="s">
        <v>651</v>
      </c>
      <c r="D2004" t="s">
        <v>3289</v>
      </c>
      <c r="E2004" t="s">
        <v>3290</v>
      </c>
      <c r="F2004" t="s">
        <v>6425</v>
      </c>
      <c r="G2004" s="1">
        <v>2003</v>
      </c>
    </row>
    <row r="2005" spans="1:7" ht="13.5">
      <c r="A2005" t="str">
        <f>"003008"</f>
        <v>003008</v>
      </c>
      <c r="B2005" s="1" t="s">
        <v>3291</v>
      </c>
      <c r="C2005" t="s">
        <v>3292</v>
      </c>
      <c r="D2005" t="s">
        <v>3293</v>
      </c>
      <c r="E2005" t="s">
        <v>197</v>
      </c>
      <c r="F2005" t="s">
        <v>6426</v>
      </c>
      <c r="G2005" s="1">
        <v>2004</v>
      </c>
    </row>
    <row r="2006" spans="1:7" ht="13.5">
      <c r="A2006" t="str">
        <f>"009921"</f>
        <v>009921</v>
      </c>
      <c r="B2006" s="1" t="s">
        <v>339</v>
      </c>
      <c r="C2006" t="s">
        <v>72</v>
      </c>
      <c r="D2006" t="s">
        <v>3294</v>
      </c>
      <c r="E2006" t="s">
        <v>9</v>
      </c>
      <c r="F2006" t="s">
        <v>6427</v>
      </c>
      <c r="G2006" s="1">
        <v>2005</v>
      </c>
    </row>
    <row r="2007" spans="1:7" ht="13.5">
      <c r="A2007" t="str">
        <f>"000982"</f>
        <v>000982</v>
      </c>
      <c r="B2007" s="1" t="s">
        <v>409</v>
      </c>
      <c r="C2007" t="s">
        <v>151</v>
      </c>
      <c r="D2007" t="s">
        <v>3295</v>
      </c>
      <c r="E2007" t="s">
        <v>32</v>
      </c>
      <c r="F2007" t="s">
        <v>6428</v>
      </c>
      <c r="G2007" s="1">
        <v>2006</v>
      </c>
    </row>
    <row r="2008" spans="1:7" ht="13.5">
      <c r="A2008" t="str">
        <f>"007190"</f>
        <v>007190</v>
      </c>
      <c r="B2008" s="1" t="s">
        <v>650</v>
      </c>
      <c r="C2008" t="s">
        <v>651</v>
      </c>
      <c r="D2008" t="s">
        <v>3296</v>
      </c>
      <c r="E2008" t="s">
        <v>52</v>
      </c>
      <c r="F2008" t="s">
        <v>6429</v>
      </c>
      <c r="G2008" s="1">
        <v>2007</v>
      </c>
    </row>
    <row r="2009" spans="1:7" ht="13.5">
      <c r="A2009" t="str">
        <f>"189688"</f>
        <v>189688</v>
      </c>
      <c r="B2009" s="1" t="s">
        <v>3297</v>
      </c>
      <c r="C2009" t="s">
        <v>72</v>
      </c>
      <c r="D2009" t="s">
        <v>3298</v>
      </c>
      <c r="E2009" t="s">
        <v>9</v>
      </c>
      <c r="F2009" t="s">
        <v>6430</v>
      </c>
      <c r="G2009" s="1">
        <v>2008</v>
      </c>
    </row>
    <row r="2010" spans="1:7" ht="13.5">
      <c r="A2010" t="str">
        <f>"099199"</f>
        <v>099199</v>
      </c>
      <c r="B2010" s="1" t="s">
        <v>575</v>
      </c>
      <c r="C2010" t="s">
        <v>101</v>
      </c>
      <c r="D2010" t="s">
        <v>3299</v>
      </c>
      <c r="E2010" t="s">
        <v>32</v>
      </c>
      <c r="F2010" t="s">
        <v>6431</v>
      </c>
      <c r="G2010" s="1">
        <v>2009</v>
      </c>
    </row>
    <row r="2011" spans="1:7" ht="13.5">
      <c r="A2011" t="str">
        <f>"007729"</f>
        <v>007729</v>
      </c>
      <c r="B2011" s="1" t="s">
        <v>3300</v>
      </c>
      <c r="C2011" t="s">
        <v>72</v>
      </c>
      <c r="D2011" t="s">
        <v>3301</v>
      </c>
      <c r="E2011" t="s">
        <v>32</v>
      </c>
      <c r="F2011" t="s">
        <v>6432</v>
      </c>
      <c r="G2011" s="1">
        <v>2010</v>
      </c>
    </row>
    <row r="2012" spans="1:7" ht="13.5">
      <c r="A2012" t="str">
        <f>"000667"</f>
        <v>000667</v>
      </c>
      <c r="B2012" s="1" t="s">
        <v>619</v>
      </c>
      <c r="C2012" t="s">
        <v>504</v>
      </c>
      <c r="D2012" t="s">
        <v>3302</v>
      </c>
      <c r="E2012" t="s">
        <v>13</v>
      </c>
      <c r="F2012" t="s">
        <v>6433</v>
      </c>
      <c r="G2012" s="1">
        <v>2011</v>
      </c>
    </row>
    <row r="2013" spans="1:7" ht="13.5">
      <c r="A2013" t="str">
        <f>"006860"</f>
        <v>006860</v>
      </c>
      <c r="B2013" s="1" t="s">
        <v>1907</v>
      </c>
      <c r="C2013" t="s">
        <v>7</v>
      </c>
      <c r="D2013" t="s">
        <v>3303</v>
      </c>
      <c r="E2013" t="s">
        <v>13</v>
      </c>
      <c r="F2013" t="s">
        <v>6434</v>
      </c>
      <c r="G2013" s="1">
        <v>2012</v>
      </c>
    </row>
    <row r="2014" spans="1:7" ht="13.5">
      <c r="A2014" t="str">
        <f>"001080"</f>
        <v>001080</v>
      </c>
      <c r="B2014" s="1" t="s">
        <v>1443</v>
      </c>
      <c r="C2014" t="s">
        <v>1116</v>
      </c>
      <c r="D2014" t="s">
        <v>3304</v>
      </c>
      <c r="E2014" t="s">
        <v>32</v>
      </c>
      <c r="F2014" t="s">
        <v>6435</v>
      </c>
      <c r="G2014" s="1">
        <v>2013</v>
      </c>
    </row>
    <row r="2015" spans="1:7" ht="13.5">
      <c r="A2015" t="str">
        <f>"005786"</f>
        <v>005786</v>
      </c>
      <c r="B2015" s="1" t="s">
        <v>3305</v>
      </c>
      <c r="C2015" t="s">
        <v>3276</v>
      </c>
      <c r="D2015" t="s">
        <v>3306</v>
      </c>
      <c r="E2015" t="s">
        <v>32</v>
      </c>
      <c r="F2015" t="s">
        <v>6436</v>
      </c>
      <c r="G2015" s="1">
        <v>2014</v>
      </c>
    </row>
    <row r="2016" spans="1:7" ht="13.5">
      <c r="A2016" t="str">
        <f>"005335"</f>
        <v>005335</v>
      </c>
      <c r="B2016" s="1" t="s">
        <v>3307</v>
      </c>
      <c r="C2016" t="s">
        <v>77</v>
      </c>
      <c r="D2016" t="s">
        <v>3308</v>
      </c>
      <c r="E2016" t="s">
        <v>90</v>
      </c>
      <c r="F2016" t="s">
        <v>6437</v>
      </c>
      <c r="G2016" s="1">
        <v>2015</v>
      </c>
    </row>
    <row r="2017" spans="1:7" ht="13.5">
      <c r="A2017" t="str">
        <f>"000051"</f>
        <v>000051</v>
      </c>
      <c r="B2017" s="1" t="s">
        <v>43</v>
      </c>
      <c r="C2017" t="s">
        <v>44</v>
      </c>
      <c r="D2017" t="s">
        <v>3309</v>
      </c>
      <c r="E2017" t="s">
        <v>9</v>
      </c>
      <c r="F2017" t="s">
        <v>6438</v>
      </c>
      <c r="G2017" s="1">
        <v>2016</v>
      </c>
    </row>
    <row r="2018" spans="1:7" ht="13.5">
      <c r="A2018" t="str">
        <f>"098855"</f>
        <v>098855</v>
      </c>
      <c r="B2018" s="1" t="s">
        <v>3310</v>
      </c>
      <c r="C2018" t="s">
        <v>3311</v>
      </c>
      <c r="D2018" t="s">
        <v>3312</v>
      </c>
      <c r="E2018" t="s">
        <v>32</v>
      </c>
      <c r="F2018" t="s">
        <v>6439</v>
      </c>
      <c r="G2018" s="1">
        <v>2017</v>
      </c>
    </row>
    <row r="2019" spans="1:7" ht="13.5">
      <c r="A2019" t="str">
        <f>"003812"</f>
        <v>003812</v>
      </c>
      <c r="B2019" s="1" t="s">
        <v>1477</v>
      </c>
      <c r="C2019" t="s">
        <v>107</v>
      </c>
      <c r="D2019" t="s">
        <v>3313</v>
      </c>
      <c r="E2019" t="s">
        <v>9</v>
      </c>
      <c r="F2019" t="s">
        <v>6440</v>
      </c>
      <c r="G2019" s="1">
        <v>2018</v>
      </c>
    </row>
    <row r="2020" spans="1:7" ht="13.5">
      <c r="A2020" t="str">
        <f>"002506"</f>
        <v>002506</v>
      </c>
      <c r="B2020" s="1" t="s">
        <v>172</v>
      </c>
      <c r="C2020" t="s">
        <v>135</v>
      </c>
      <c r="D2020" t="s">
        <v>3314</v>
      </c>
      <c r="E2020" t="s">
        <v>9</v>
      </c>
      <c r="F2020" t="s">
        <v>6441</v>
      </c>
      <c r="G2020" s="1">
        <v>2019</v>
      </c>
    </row>
    <row r="2021" spans="1:7" ht="13.5">
      <c r="A2021" t="str">
        <f>"001671"</f>
        <v>001671</v>
      </c>
      <c r="B2021" s="1" t="s">
        <v>418</v>
      </c>
      <c r="C2021" t="s">
        <v>419</v>
      </c>
      <c r="D2021" t="s">
        <v>3315</v>
      </c>
      <c r="E2021" t="s">
        <v>32</v>
      </c>
      <c r="F2021" t="s">
        <v>6442</v>
      </c>
      <c r="G2021" s="1">
        <v>2020</v>
      </c>
    </row>
    <row r="2022" spans="1:7" ht="13.5">
      <c r="A2022" t="str">
        <f>"009555"</f>
        <v>009555</v>
      </c>
      <c r="B2022" s="1" t="s">
        <v>3316</v>
      </c>
      <c r="C2022" t="s">
        <v>72</v>
      </c>
      <c r="D2022" t="s">
        <v>3317</v>
      </c>
      <c r="E2022" t="s">
        <v>9</v>
      </c>
      <c r="F2022" t="s">
        <v>6443</v>
      </c>
      <c r="G2022" s="1">
        <v>2021</v>
      </c>
    </row>
    <row r="2023" spans="1:7" ht="13.5">
      <c r="A2023" t="str">
        <f>"000502"</f>
        <v>000502</v>
      </c>
      <c r="B2023" s="1" t="s">
        <v>2592</v>
      </c>
      <c r="C2023" t="s">
        <v>657</v>
      </c>
      <c r="D2023" t="s">
        <v>3318</v>
      </c>
      <c r="E2023" t="s">
        <v>9</v>
      </c>
      <c r="F2023" t="s">
        <v>6444</v>
      </c>
      <c r="G2023" s="1">
        <v>2022</v>
      </c>
    </row>
    <row r="2024" spans="1:7" ht="13.5">
      <c r="A2024" t="str">
        <f>"008786"</f>
        <v>008786</v>
      </c>
      <c r="B2024" s="1" t="s">
        <v>3319</v>
      </c>
      <c r="C2024" t="s">
        <v>762</v>
      </c>
      <c r="D2024" t="s">
        <v>3320</v>
      </c>
      <c r="E2024" t="s">
        <v>197</v>
      </c>
      <c r="F2024" t="s">
        <v>6445</v>
      </c>
      <c r="G2024" s="1">
        <v>2023</v>
      </c>
    </row>
    <row r="2025" spans="1:7" ht="13.5">
      <c r="A2025" t="str">
        <f>"001867"</f>
        <v>001867</v>
      </c>
      <c r="B2025" s="1" t="s">
        <v>3321</v>
      </c>
      <c r="C2025" t="s">
        <v>569</v>
      </c>
      <c r="D2025" t="s">
        <v>3322</v>
      </c>
      <c r="E2025" t="s">
        <v>9</v>
      </c>
      <c r="F2025" t="s">
        <v>6446</v>
      </c>
      <c r="G2025" s="1">
        <v>2024</v>
      </c>
    </row>
    <row r="2026" spans="1:7" ht="13.5">
      <c r="A2026" t="str">
        <f>"000058"</f>
        <v>000058</v>
      </c>
      <c r="B2026" s="1" t="s">
        <v>1748</v>
      </c>
      <c r="C2026" t="s">
        <v>227</v>
      </c>
      <c r="D2026" t="s">
        <v>3323</v>
      </c>
      <c r="E2026" t="s">
        <v>13</v>
      </c>
      <c r="F2026" t="s">
        <v>6447</v>
      </c>
      <c r="G2026" s="1">
        <v>2025</v>
      </c>
    </row>
    <row r="2027" spans="1:7" ht="13.5">
      <c r="A2027" t="str">
        <f>"003986"</f>
        <v>003986</v>
      </c>
      <c r="B2027" s="1" t="s">
        <v>3324</v>
      </c>
      <c r="C2027" t="s">
        <v>431</v>
      </c>
      <c r="D2027" t="s">
        <v>3325</v>
      </c>
      <c r="E2027" t="s">
        <v>9</v>
      </c>
      <c r="F2027" t="s">
        <v>6448</v>
      </c>
      <c r="G2027" s="1">
        <v>2026</v>
      </c>
    </row>
    <row r="2028" spans="1:7" ht="13.5">
      <c r="A2028" t="str">
        <f>"002816"</f>
        <v>002816</v>
      </c>
      <c r="B2028" s="1" t="s">
        <v>799</v>
      </c>
      <c r="C2028" t="s">
        <v>533</v>
      </c>
      <c r="D2028" t="s">
        <v>3326</v>
      </c>
      <c r="E2028" t="s">
        <v>90</v>
      </c>
      <c r="F2028" t="s">
        <v>6449</v>
      </c>
      <c r="G2028" s="1">
        <v>2027</v>
      </c>
    </row>
    <row r="2029" spans="1:7" ht="13.5">
      <c r="A2029" t="str">
        <f>"000982"</f>
        <v>000982</v>
      </c>
      <c r="B2029" s="1" t="s">
        <v>409</v>
      </c>
      <c r="C2029" t="s">
        <v>151</v>
      </c>
      <c r="D2029" t="s">
        <v>3327</v>
      </c>
      <c r="E2029" t="s">
        <v>9</v>
      </c>
      <c r="F2029" t="s">
        <v>6450</v>
      </c>
      <c r="G2029" s="1">
        <v>2028</v>
      </c>
    </row>
    <row r="2030" spans="1:7" ht="13.5">
      <c r="A2030" t="str">
        <f>"005869"</f>
        <v>005869</v>
      </c>
      <c r="B2030" s="1" t="s">
        <v>1698</v>
      </c>
      <c r="C2030" t="s">
        <v>85</v>
      </c>
      <c r="D2030" t="s">
        <v>3328</v>
      </c>
      <c r="E2030" t="s">
        <v>32</v>
      </c>
      <c r="F2030" t="s">
        <v>6451</v>
      </c>
      <c r="G2030" s="1">
        <v>2029</v>
      </c>
    </row>
    <row r="2031" spans="1:7" ht="13.5">
      <c r="A2031" t="str">
        <f>"000208"</f>
        <v>000208</v>
      </c>
      <c r="B2031" s="1" t="s">
        <v>185</v>
      </c>
      <c r="C2031" t="s">
        <v>92</v>
      </c>
      <c r="D2031" t="s">
        <v>3329</v>
      </c>
      <c r="E2031" t="s">
        <v>9</v>
      </c>
      <c r="F2031" t="s">
        <v>6452</v>
      </c>
      <c r="G2031" s="1">
        <v>2030</v>
      </c>
    </row>
    <row r="2032" spans="1:7" ht="13.5">
      <c r="A2032" t="str">
        <f>"009077"</f>
        <v>009077</v>
      </c>
      <c r="B2032" s="1" t="s">
        <v>109</v>
      </c>
      <c r="C2032" t="s">
        <v>21</v>
      </c>
      <c r="D2032" t="s">
        <v>3330</v>
      </c>
      <c r="E2032" t="s">
        <v>90</v>
      </c>
      <c r="F2032" t="s">
        <v>6453</v>
      </c>
      <c r="G2032" s="1">
        <v>2031</v>
      </c>
    </row>
    <row r="2033" spans="1:7" ht="13.5">
      <c r="A2033" t="str">
        <f>"008800"</f>
        <v>008800</v>
      </c>
      <c r="B2033" s="1" t="s">
        <v>387</v>
      </c>
      <c r="C2033" t="s">
        <v>154</v>
      </c>
      <c r="D2033" t="s">
        <v>3331</v>
      </c>
      <c r="E2033" t="s">
        <v>32</v>
      </c>
      <c r="F2033" t="s">
        <v>6454</v>
      </c>
      <c r="G2033" s="1">
        <v>2032</v>
      </c>
    </row>
    <row r="2034" spans="1:7" ht="13.5">
      <c r="A2034" t="str">
        <f>"000051"</f>
        <v>000051</v>
      </c>
      <c r="B2034" s="1" t="s">
        <v>43</v>
      </c>
      <c r="C2034" t="s">
        <v>44</v>
      </c>
      <c r="D2034" t="s">
        <v>3332</v>
      </c>
      <c r="E2034" t="s">
        <v>32</v>
      </c>
      <c r="F2034" t="s">
        <v>6455</v>
      </c>
      <c r="G2034" s="1">
        <v>2033</v>
      </c>
    </row>
    <row r="2035" spans="1:7" ht="13.5">
      <c r="A2035" t="str">
        <f>"001622"</f>
        <v>001622</v>
      </c>
      <c r="B2035" s="1" t="s">
        <v>3333</v>
      </c>
      <c r="C2035" t="s">
        <v>60</v>
      </c>
      <c r="D2035" t="s">
        <v>3334</v>
      </c>
      <c r="E2035" t="s">
        <v>32</v>
      </c>
      <c r="F2035" t="s">
        <v>6456</v>
      </c>
      <c r="G2035" s="1">
        <v>2034</v>
      </c>
    </row>
    <row r="2036" spans="1:7" ht="13.5">
      <c r="A2036" t="str">
        <f>"000094"</f>
        <v>000094</v>
      </c>
      <c r="B2036" s="1" t="s">
        <v>965</v>
      </c>
      <c r="C2036" t="s">
        <v>72</v>
      </c>
      <c r="D2036" t="s">
        <v>3335</v>
      </c>
      <c r="E2036" t="s">
        <v>32</v>
      </c>
      <c r="F2036" t="s">
        <v>6457</v>
      </c>
      <c r="G2036" s="1">
        <v>2035</v>
      </c>
    </row>
    <row r="2037" spans="1:7" ht="13.5">
      <c r="A2037" t="str">
        <f>"993922"</f>
        <v>993922</v>
      </c>
      <c r="B2037" s="1" t="s">
        <v>3336</v>
      </c>
      <c r="C2037" t="s">
        <v>72</v>
      </c>
      <c r="D2037" t="s">
        <v>3337</v>
      </c>
      <c r="E2037" t="s">
        <v>32</v>
      </c>
      <c r="F2037" t="s">
        <v>6458</v>
      </c>
      <c r="G2037" s="1">
        <v>2036</v>
      </c>
    </row>
    <row r="2038" spans="1:7" ht="13.5">
      <c r="A2038" t="str">
        <f>"003982"</f>
        <v>003982</v>
      </c>
      <c r="B2038" s="1" t="s">
        <v>1566</v>
      </c>
      <c r="C2038" t="s">
        <v>280</v>
      </c>
      <c r="D2038" t="s">
        <v>3338</v>
      </c>
      <c r="E2038" t="s">
        <v>90</v>
      </c>
      <c r="F2038" t="s">
        <v>6459</v>
      </c>
      <c r="G2038" s="1">
        <v>2037</v>
      </c>
    </row>
    <row r="2039" spans="1:7" ht="13.5">
      <c r="A2039" t="str">
        <f>"006620"</f>
        <v>006620</v>
      </c>
      <c r="B2039" s="1" t="s">
        <v>301</v>
      </c>
      <c r="C2039" t="s">
        <v>302</v>
      </c>
      <c r="D2039" t="s">
        <v>3339</v>
      </c>
      <c r="E2039" t="s">
        <v>9</v>
      </c>
      <c r="F2039" t="s">
        <v>6460</v>
      </c>
      <c r="G2039" s="1">
        <v>2038</v>
      </c>
    </row>
    <row r="2040" spans="1:7" ht="13.5">
      <c r="A2040" t="str">
        <f>"012345"</f>
        <v>012345</v>
      </c>
      <c r="B2040" s="1" t="s">
        <v>1206</v>
      </c>
      <c r="C2040" t="s">
        <v>50</v>
      </c>
      <c r="D2040" t="s">
        <v>3340</v>
      </c>
      <c r="E2040" t="s">
        <v>32</v>
      </c>
      <c r="F2040" t="s">
        <v>6461</v>
      </c>
      <c r="G2040" s="1">
        <v>2039</v>
      </c>
    </row>
    <row r="2041" spans="1:7" ht="13.5">
      <c r="A2041" t="str">
        <f>"000051"</f>
        <v>000051</v>
      </c>
      <c r="B2041" s="1" t="s">
        <v>43</v>
      </c>
      <c r="C2041" t="s">
        <v>44</v>
      </c>
      <c r="D2041" t="s">
        <v>3341</v>
      </c>
      <c r="E2041" t="s">
        <v>32</v>
      </c>
      <c r="F2041" t="s">
        <v>6462</v>
      </c>
      <c r="G2041" s="1">
        <v>2040</v>
      </c>
    </row>
    <row r="2042" spans="1:7" ht="13.5">
      <c r="A2042" t="str">
        <f>"002059"</f>
        <v>002059</v>
      </c>
      <c r="B2042" s="1" t="s">
        <v>1696</v>
      </c>
      <c r="C2042" t="s">
        <v>314</v>
      </c>
      <c r="D2042" t="s">
        <v>3342</v>
      </c>
      <c r="E2042" t="s">
        <v>9</v>
      </c>
      <c r="F2042" t="s">
        <v>6463</v>
      </c>
      <c r="G2042" s="1">
        <v>2041</v>
      </c>
    </row>
    <row r="2043" spans="1:7" ht="13.5">
      <c r="A2043" t="str">
        <f>"007836"</f>
        <v>007836</v>
      </c>
      <c r="B2043" s="1" t="s">
        <v>1153</v>
      </c>
      <c r="C2043" t="s">
        <v>1012</v>
      </c>
      <c r="D2043" t="s">
        <v>3343</v>
      </c>
      <c r="E2043" t="s">
        <v>9</v>
      </c>
      <c r="F2043" t="s">
        <v>6464</v>
      </c>
      <c r="G2043" s="1">
        <v>2042</v>
      </c>
    </row>
    <row r="2044" spans="1:7" ht="13.5">
      <c r="A2044" t="str">
        <f>"001059"</f>
        <v>001059</v>
      </c>
      <c r="B2044" s="1" t="s">
        <v>3344</v>
      </c>
      <c r="C2044" t="s">
        <v>30</v>
      </c>
      <c r="D2044" t="s">
        <v>3345</v>
      </c>
      <c r="E2044" t="s">
        <v>9</v>
      </c>
      <c r="F2044" t="s">
        <v>6465</v>
      </c>
      <c r="G2044" s="1">
        <v>2043</v>
      </c>
    </row>
    <row r="2045" spans="1:7" ht="13.5">
      <c r="A2045" t="str">
        <f>"007076"</f>
        <v>007076</v>
      </c>
      <c r="B2045" s="1" t="s">
        <v>2387</v>
      </c>
      <c r="C2045" t="s">
        <v>2388</v>
      </c>
      <c r="D2045" t="s">
        <v>3346</v>
      </c>
      <c r="E2045" t="s">
        <v>9</v>
      </c>
      <c r="F2045" t="s">
        <v>6466</v>
      </c>
      <c r="G2045" s="1">
        <v>2044</v>
      </c>
    </row>
    <row r="2046" spans="1:7" ht="13.5">
      <c r="A2046" t="str">
        <f>"009678"</f>
        <v>009678</v>
      </c>
      <c r="B2046" s="1" t="s">
        <v>64</v>
      </c>
      <c r="C2046" t="s">
        <v>65</v>
      </c>
      <c r="D2046" t="s">
        <v>3347</v>
      </c>
      <c r="E2046" t="s">
        <v>36</v>
      </c>
      <c r="F2046" t="s">
        <v>6467</v>
      </c>
      <c r="G2046" s="1">
        <v>2045</v>
      </c>
    </row>
    <row r="2047" spans="1:7" ht="13.5">
      <c r="A2047" t="str">
        <f>"055589"</f>
        <v>055589</v>
      </c>
      <c r="B2047" s="1" t="s">
        <v>1941</v>
      </c>
      <c r="C2047" t="s">
        <v>293</v>
      </c>
      <c r="D2047" t="s">
        <v>3348</v>
      </c>
      <c r="E2047" t="s">
        <v>32</v>
      </c>
      <c r="F2047" t="s">
        <v>6468</v>
      </c>
      <c r="G2047" s="1">
        <v>2046</v>
      </c>
    </row>
    <row r="2048" spans="1:7" ht="13.5">
      <c r="A2048" t="str">
        <f>"009678"</f>
        <v>009678</v>
      </c>
      <c r="B2048" s="1" t="s">
        <v>64</v>
      </c>
      <c r="C2048" t="s">
        <v>65</v>
      </c>
      <c r="D2048" t="s">
        <v>3349</v>
      </c>
      <c r="E2048" t="s">
        <v>9</v>
      </c>
      <c r="F2048" t="s">
        <v>6469</v>
      </c>
      <c r="G2048" s="1">
        <v>2047</v>
      </c>
    </row>
    <row r="2049" spans="1:7" ht="13.5">
      <c r="A2049" t="str">
        <f>"007388"</f>
        <v>007388</v>
      </c>
      <c r="B2049" s="1" t="s">
        <v>3350</v>
      </c>
      <c r="C2049" t="s">
        <v>3351</v>
      </c>
      <c r="D2049" t="s">
        <v>3352</v>
      </c>
      <c r="E2049" t="s">
        <v>9</v>
      </c>
      <c r="F2049" t="s">
        <v>6470</v>
      </c>
      <c r="G2049" s="1">
        <v>2048</v>
      </c>
    </row>
    <row r="2050" spans="1:7" ht="13.5">
      <c r="A2050" t="str">
        <f>"000180"</f>
        <v>000180</v>
      </c>
      <c r="B2050" s="1" t="s">
        <v>3353</v>
      </c>
      <c r="C2050" t="s">
        <v>2085</v>
      </c>
      <c r="D2050" t="s">
        <v>3354</v>
      </c>
      <c r="E2050" t="s">
        <v>425</v>
      </c>
      <c r="F2050" t="s">
        <v>6471</v>
      </c>
      <c r="G2050" s="1">
        <v>2049</v>
      </c>
    </row>
    <row r="2051" spans="1:7" ht="13.5">
      <c r="A2051" t="str">
        <f>"000955"</f>
        <v>000955</v>
      </c>
      <c r="B2051" s="1" t="s">
        <v>579</v>
      </c>
      <c r="C2051" t="s">
        <v>77</v>
      </c>
      <c r="D2051" t="s">
        <v>3355</v>
      </c>
      <c r="E2051" t="s">
        <v>9</v>
      </c>
      <c r="F2051" t="s">
        <v>6472</v>
      </c>
      <c r="G2051" s="1">
        <v>2050</v>
      </c>
    </row>
    <row r="2052" spans="1:7" ht="13.5">
      <c r="A2052" t="str">
        <f>"003656"</f>
        <v>003656</v>
      </c>
      <c r="B2052" s="1" t="s">
        <v>2018</v>
      </c>
      <c r="C2052" t="s">
        <v>21</v>
      </c>
      <c r="D2052" t="s">
        <v>3356</v>
      </c>
      <c r="E2052" t="s">
        <v>32</v>
      </c>
      <c r="F2052" t="s">
        <v>6473</v>
      </c>
      <c r="G2052" s="1">
        <v>2051</v>
      </c>
    </row>
    <row r="2053" spans="1:7" ht="13.5">
      <c r="A2053" t="str">
        <f>"002258"</f>
        <v>002258</v>
      </c>
      <c r="B2053" s="1" t="s">
        <v>2587</v>
      </c>
      <c r="C2053" t="s">
        <v>34</v>
      </c>
      <c r="D2053" t="s">
        <v>3357</v>
      </c>
      <c r="E2053" t="s">
        <v>9</v>
      </c>
      <c r="F2053" t="s">
        <v>6474</v>
      </c>
      <c r="G2053" s="1">
        <v>2052</v>
      </c>
    </row>
    <row r="2054" spans="1:7" ht="13.5">
      <c r="A2054" t="str">
        <f>"006929"</f>
        <v>006929</v>
      </c>
      <c r="B2054" s="1" t="s">
        <v>3358</v>
      </c>
      <c r="C2054" t="s">
        <v>101</v>
      </c>
      <c r="D2054" t="s">
        <v>3359</v>
      </c>
      <c r="E2054" t="s">
        <v>9</v>
      </c>
      <c r="F2054" t="s">
        <v>6475</v>
      </c>
      <c r="G2054" s="1">
        <v>2053</v>
      </c>
    </row>
    <row r="2055" spans="1:7" ht="13.5">
      <c r="A2055" t="str">
        <f>"006258"</f>
        <v>006258</v>
      </c>
      <c r="B2055" s="1" t="s">
        <v>3360</v>
      </c>
      <c r="C2055" t="s">
        <v>21</v>
      </c>
      <c r="D2055" t="s">
        <v>3361</v>
      </c>
      <c r="E2055" t="s">
        <v>32</v>
      </c>
      <c r="F2055" t="s">
        <v>6476</v>
      </c>
      <c r="G2055" s="1">
        <v>2054</v>
      </c>
    </row>
    <row r="2056" spans="1:7" ht="13.5">
      <c r="A2056" t="str">
        <f>"006020"</f>
        <v>006020</v>
      </c>
      <c r="B2056" s="1" t="s">
        <v>641</v>
      </c>
      <c r="C2056" t="s">
        <v>642</v>
      </c>
      <c r="D2056" t="s">
        <v>3362</v>
      </c>
      <c r="E2056" t="s">
        <v>9</v>
      </c>
      <c r="F2056" t="s">
        <v>6477</v>
      </c>
      <c r="G2056" s="1">
        <v>2055</v>
      </c>
    </row>
    <row r="2057" spans="1:7" ht="13.5">
      <c r="A2057" t="str">
        <f>"001876"</f>
        <v>001876</v>
      </c>
      <c r="B2057" s="1" t="s">
        <v>3363</v>
      </c>
      <c r="C2057" t="s">
        <v>7</v>
      </c>
      <c r="D2057" t="s">
        <v>3364</v>
      </c>
      <c r="E2057" t="s">
        <v>36</v>
      </c>
      <c r="F2057" t="s">
        <v>6478</v>
      </c>
      <c r="G2057" s="1">
        <v>2056</v>
      </c>
    </row>
    <row r="2058" spans="1:7" ht="13.5">
      <c r="A2058" t="str">
        <f>"003628"</f>
        <v>003628</v>
      </c>
      <c r="B2058" s="1" t="s">
        <v>3161</v>
      </c>
      <c r="C2058" t="s">
        <v>504</v>
      </c>
      <c r="D2058" t="s">
        <v>3365</v>
      </c>
      <c r="E2058" t="s">
        <v>197</v>
      </c>
      <c r="F2058" t="s">
        <v>6479</v>
      </c>
      <c r="G2058" s="1">
        <v>2057</v>
      </c>
    </row>
    <row r="2059" spans="1:7" ht="13.5">
      <c r="A2059" t="str">
        <f>"025616"</f>
        <v>025616</v>
      </c>
      <c r="B2059" s="1" t="s">
        <v>174</v>
      </c>
      <c r="C2059" t="s">
        <v>72</v>
      </c>
      <c r="D2059" t="s">
        <v>3366</v>
      </c>
      <c r="E2059" t="s">
        <v>9</v>
      </c>
      <c r="F2059" t="s">
        <v>6480</v>
      </c>
      <c r="G2059" s="1">
        <v>2058</v>
      </c>
    </row>
    <row r="2060" spans="1:7" ht="13.5">
      <c r="A2060" t="str">
        <f>"003909"</f>
        <v>003909</v>
      </c>
      <c r="B2060" s="1" t="s">
        <v>3367</v>
      </c>
      <c r="C2060" t="s">
        <v>21</v>
      </c>
      <c r="D2060" t="s">
        <v>3368</v>
      </c>
      <c r="E2060" t="s">
        <v>9</v>
      </c>
      <c r="F2060" t="s">
        <v>6481</v>
      </c>
      <c r="G2060" s="1">
        <v>2059</v>
      </c>
    </row>
    <row r="2061" spans="1:7" ht="13.5">
      <c r="A2061" t="str">
        <f>"007768"</f>
        <v>007768</v>
      </c>
      <c r="B2061" s="1" t="s">
        <v>2936</v>
      </c>
      <c r="C2061" t="s">
        <v>57</v>
      </c>
      <c r="D2061" t="s">
        <v>3369</v>
      </c>
      <c r="E2061" t="s">
        <v>32</v>
      </c>
      <c r="F2061" t="s">
        <v>6482</v>
      </c>
      <c r="G2061" s="1">
        <v>2060</v>
      </c>
    </row>
    <row r="2062" spans="1:7" ht="13.5">
      <c r="A2062" t="str">
        <f>"002358"</f>
        <v>002358</v>
      </c>
      <c r="B2062" s="1" t="s">
        <v>2382</v>
      </c>
      <c r="C2062" t="s">
        <v>57</v>
      </c>
      <c r="D2062" t="s">
        <v>3370</v>
      </c>
      <c r="E2062" t="s">
        <v>9</v>
      </c>
      <c r="F2062" t="s">
        <v>6483</v>
      </c>
      <c r="G2062" s="1">
        <v>2061</v>
      </c>
    </row>
    <row r="2063" spans="1:7" ht="13.5">
      <c r="A2063" t="str">
        <f>"001728"</f>
        <v>001728</v>
      </c>
      <c r="B2063" s="1" t="s">
        <v>1517</v>
      </c>
      <c r="C2063" t="s">
        <v>284</v>
      </c>
      <c r="D2063" t="s">
        <v>3371</v>
      </c>
      <c r="E2063" t="s">
        <v>32</v>
      </c>
      <c r="F2063" t="s">
        <v>6484</v>
      </c>
      <c r="G2063" s="1">
        <v>2062</v>
      </c>
    </row>
    <row r="2064" spans="1:7" ht="13.5">
      <c r="A2064" t="str">
        <f>"003082"</f>
        <v>003082</v>
      </c>
      <c r="B2064" s="1" t="s">
        <v>1391</v>
      </c>
      <c r="C2064" t="s">
        <v>1392</v>
      </c>
      <c r="D2064" t="s">
        <v>3372</v>
      </c>
      <c r="E2064" t="s">
        <v>32</v>
      </c>
      <c r="F2064" t="s">
        <v>6485</v>
      </c>
      <c r="G2064" s="1">
        <v>2063</v>
      </c>
    </row>
    <row r="2065" spans="1:7" ht="13.5">
      <c r="A2065" t="str">
        <f>"002667"</f>
        <v>002667</v>
      </c>
      <c r="B2065" s="1" t="s">
        <v>2608</v>
      </c>
      <c r="C2065" t="s">
        <v>11</v>
      </c>
      <c r="D2065" t="s">
        <v>3373</v>
      </c>
      <c r="E2065" t="s">
        <v>32</v>
      </c>
      <c r="F2065" t="s">
        <v>6486</v>
      </c>
      <c r="G2065" s="1">
        <v>2064</v>
      </c>
    </row>
    <row r="2066" spans="1:7" ht="13.5">
      <c r="A2066" t="str">
        <f>"006338"</f>
        <v>006338</v>
      </c>
      <c r="B2066" s="1" t="s">
        <v>3374</v>
      </c>
      <c r="C2066" t="s">
        <v>533</v>
      </c>
      <c r="D2066" t="s">
        <v>3375</v>
      </c>
      <c r="E2066" t="s">
        <v>9</v>
      </c>
      <c r="F2066" t="s">
        <v>6487</v>
      </c>
      <c r="G2066" s="1">
        <v>2065</v>
      </c>
    </row>
    <row r="2067" spans="1:7" ht="13.5">
      <c r="A2067" t="str">
        <f>"001658"</f>
        <v>001658</v>
      </c>
      <c r="B2067" s="1" t="s">
        <v>2385</v>
      </c>
      <c r="C2067" t="s">
        <v>1319</v>
      </c>
      <c r="D2067" t="s">
        <v>3376</v>
      </c>
      <c r="E2067" t="s">
        <v>52</v>
      </c>
      <c r="F2067" t="s">
        <v>6488</v>
      </c>
      <c r="G2067" s="1">
        <v>2066</v>
      </c>
    </row>
    <row r="2068" spans="1:7" ht="13.5">
      <c r="A2068" t="str">
        <f>"003228"</f>
        <v>003228</v>
      </c>
      <c r="B2068" s="1" t="s">
        <v>2229</v>
      </c>
      <c r="C2068" t="s">
        <v>230</v>
      </c>
      <c r="D2068" t="s">
        <v>3377</v>
      </c>
      <c r="E2068" t="s">
        <v>32</v>
      </c>
      <c r="F2068" t="s">
        <v>6489</v>
      </c>
      <c r="G2068" s="1">
        <v>2067</v>
      </c>
    </row>
    <row r="2069" spans="1:7" ht="13.5">
      <c r="A2069" t="str">
        <f>"001395"</f>
        <v>001395</v>
      </c>
      <c r="B2069" s="1" t="s">
        <v>2201</v>
      </c>
      <c r="C2069" t="s">
        <v>18</v>
      </c>
      <c r="D2069" t="s">
        <v>3378</v>
      </c>
      <c r="E2069" t="s">
        <v>197</v>
      </c>
      <c r="F2069" t="s">
        <v>6490</v>
      </c>
      <c r="G2069" s="1">
        <v>2068</v>
      </c>
    </row>
    <row r="2070" spans="1:7" ht="13.5">
      <c r="A2070" t="str">
        <f>"000907"</f>
        <v>000907</v>
      </c>
      <c r="B2070" s="1" t="s">
        <v>477</v>
      </c>
      <c r="C2070" t="s">
        <v>41</v>
      </c>
      <c r="D2070" t="s">
        <v>3379</v>
      </c>
      <c r="E2070" t="s">
        <v>9</v>
      </c>
      <c r="F2070" t="s">
        <v>6491</v>
      </c>
      <c r="G2070" s="1">
        <v>2069</v>
      </c>
    </row>
    <row r="2071" spans="1:7" ht="13.5">
      <c r="A2071" t="str">
        <f>"007106"</f>
        <v>007106</v>
      </c>
      <c r="B2071" s="1" t="s">
        <v>3380</v>
      </c>
      <c r="C2071" t="s">
        <v>47</v>
      </c>
      <c r="D2071" t="s">
        <v>3381</v>
      </c>
      <c r="E2071" t="s">
        <v>9</v>
      </c>
      <c r="F2071" t="s">
        <v>6492</v>
      </c>
      <c r="G2071" s="1">
        <v>2070</v>
      </c>
    </row>
    <row r="2072" spans="1:7" ht="13.5">
      <c r="A2072" t="str">
        <f>"001896"</f>
        <v>001896</v>
      </c>
      <c r="B2072" s="1" t="s">
        <v>484</v>
      </c>
      <c r="C2072" t="s">
        <v>7</v>
      </c>
      <c r="D2072" t="s">
        <v>3382</v>
      </c>
      <c r="E2072" t="s">
        <v>9</v>
      </c>
      <c r="F2072" t="s">
        <v>6493</v>
      </c>
      <c r="G2072" s="1">
        <v>2071</v>
      </c>
    </row>
    <row r="2073" spans="1:7" ht="13.5">
      <c r="A2073" t="str">
        <f>"003368"</f>
        <v>003368</v>
      </c>
      <c r="B2073" s="1" t="s">
        <v>1195</v>
      </c>
      <c r="C2073" t="s">
        <v>34</v>
      </c>
      <c r="D2073" t="s">
        <v>3383</v>
      </c>
      <c r="E2073" t="s">
        <v>32</v>
      </c>
      <c r="F2073" t="s">
        <v>6494</v>
      </c>
      <c r="G2073" s="1">
        <v>2072</v>
      </c>
    </row>
    <row r="2074" spans="1:7" ht="13.5">
      <c r="A2074" t="str">
        <f>"000780"</f>
        <v>000780</v>
      </c>
      <c r="B2074" s="1" t="s">
        <v>91</v>
      </c>
      <c r="C2074" t="s">
        <v>92</v>
      </c>
      <c r="D2074" t="s">
        <v>3384</v>
      </c>
      <c r="E2074" t="s">
        <v>13</v>
      </c>
      <c r="F2074" t="s">
        <v>6495</v>
      </c>
      <c r="G2074" s="1">
        <v>2073</v>
      </c>
    </row>
    <row r="2075" spans="1:7" ht="13.5">
      <c r="A2075" t="str">
        <f>"009556"</f>
        <v>009556</v>
      </c>
      <c r="B2075" s="1" t="s">
        <v>3385</v>
      </c>
      <c r="C2075" t="s">
        <v>2642</v>
      </c>
      <c r="D2075" t="s">
        <v>3386</v>
      </c>
      <c r="E2075" t="s">
        <v>9</v>
      </c>
      <c r="F2075" t="s">
        <v>6496</v>
      </c>
      <c r="G2075" s="1">
        <v>2074</v>
      </c>
    </row>
    <row r="2076" spans="1:7" ht="13.5">
      <c r="A2076" t="str">
        <f>"001587"</f>
        <v>001587</v>
      </c>
      <c r="B2076" s="1" t="s">
        <v>648</v>
      </c>
      <c r="C2076" t="s">
        <v>34</v>
      </c>
      <c r="D2076" t="s">
        <v>3387</v>
      </c>
      <c r="E2076" t="s">
        <v>32</v>
      </c>
      <c r="F2076" t="s">
        <v>6497</v>
      </c>
      <c r="G2076" s="1">
        <v>2075</v>
      </c>
    </row>
    <row r="2077" spans="1:7" ht="13.5">
      <c r="A2077" t="str">
        <f>"090666"</f>
        <v>090666</v>
      </c>
      <c r="B2077" s="1" t="s">
        <v>3388</v>
      </c>
      <c r="C2077" t="s">
        <v>2603</v>
      </c>
      <c r="D2077" t="s">
        <v>3389</v>
      </c>
      <c r="E2077" t="s">
        <v>9</v>
      </c>
      <c r="F2077" t="s">
        <v>6498</v>
      </c>
      <c r="G2077" s="1">
        <v>2076</v>
      </c>
    </row>
    <row r="2078" spans="1:7" ht="13.5">
      <c r="A2078" t="str">
        <f>"000028"</f>
        <v>000028</v>
      </c>
      <c r="B2078" s="1" t="s">
        <v>2837</v>
      </c>
      <c r="C2078" t="s">
        <v>50</v>
      </c>
      <c r="D2078" t="s">
        <v>3390</v>
      </c>
      <c r="E2078" t="s">
        <v>9</v>
      </c>
      <c r="F2078" t="s">
        <v>6499</v>
      </c>
      <c r="G2078" s="1">
        <v>2077</v>
      </c>
    </row>
    <row r="2079" spans="1:7" ht="13.5">
      <c r="A2079" t="str">
        <f>"588826"</f>
        <v>588826</v>
      </c>
      <c r="B2079" s="1" t="s">
        <v>114</v>
      </c>
      <c r="C2079" t="s">
        <v>50</v>
      </c>
      <c r="D2079" t="s">
        <v>3391</v>
      </c>
      <c r="E2079" t="s">
        <v>197</v>
      </c>
      <c r="F2079" t="s">
        <v>6500</v>
      </c>
      <c r="G2079" s="1">
        <v>2078</v>
      </c>
    </row>
    <row r="2080" spans="1:7" ht="13.5">
      <c r="A2080" t="str">
        <f>"002877"</f>
        <v>002877</v>
      </c>
      <c r="B2080" s="1" t="s">
        <v>1353</v>
      </c>
      <c r="C2080" t="s">
        <v>140</v>
      </c>
      <c r="D2080" t="s">
        <v>3392</v>
      </c>
      <c r="E2080" t="s">
        <v>9</v>
      </c>
      <c r="F2080" t="s">
        <v>6501</v>
      </c>
      <c r="G2080" s="1">
        <v>2079</v>
      </c>
    </row>
    <row r="2081" spans="1:7" ht="13.5">
      <c r="A2081" t="str">
        <f>"000516"</f>
        <v>000516</v>
      </c>
      <c r="B2081" s="1" t="s">
        <v>549</v>
      </c>
      <c r="C2081" t="s">
        <v>550</v>
      </c>
      <c r="D2081" t="s">
        <v>3393</v>
      </c>
      <c r="E2081" t="s">
        <v>36</v>
      </c>
      <c r="F2081" t="s">
        <v>6502</v>
      </c>
      <c r="G2081" s="1">
        <v>2080</v>
      </c>
    </row>
    <row r="2082" spans="1:7" ht="13.5">
      <c r="A2082" t="str">
        <f>"800999"</f>
        <v>800999</v>
      </c>
      <c r="B2082" s="1" t="s">
        <v>2702</v>
      </c>
      <c r="C2082" t="s">
        <v>1046</v>
      </c>
      <c r="D2082" t="s">
        <v>3394</v>
      </c>
      <c r="E2082" t="s">
        <v>9</v>
      </c>
      <c r="F2082" t="s">
        <v>6503</v>
      </c>
      <c r="G2082" s="1">
        <v>2081</v>
      </c>
    </row>
    <row r="2083" spans="1:7" ht="13.5">
      <c r="A2083" t="str">
        <f>"005670"</f>
        <v>005670</v>
      </c>
      <c r="B2083" s="1" t="s">
        <v>1440</v>
      </c>
      <c r="C2083" t="s">
        <v>41</v>
      </c>
      <c r="D2083" t="s">
        <v>3395</v>
      </c>
      <c r="E2083" t="s">
        <v>241</v>
      </c>
      <c r="F2083" t="s">
        <v>6504</v>
      </c>
      <c r="G2083" s="1">
        <v>2082</v>
      </c>
    </row>
    <row r="2084" spans="1:7" ht="13.5">
      <c r="A2084" t="str">
        <f>"006586"</f>
        <v>006586</v>
      </c>
      <c r="B2084" s="1" t="s">
        <v>1775</v>
      </c>
      <c r="C2084" t="s">
        <v>1776</v>
      </c>
      <c r="D2084" t="s">
        <v>3396</v>
      </c>
      <c r="E2084" t="s">
        <v>9</v>
      </c>
      <c r="F2084" t="s">
        <v>6505</v>
      </c>
      <c r="G2084" s="1">
        <v>2083</v>
      </c>
    </row>
    <row r="2085" spans="1:7" ht="13.5">
      <c r="A2085" t="str">
        <f>"000898"</f>
        <v>000898</v>
      </c>
      <c r="B2085" s="1" t="s">
        <v>20</v>
      </c>
      <c r="C2085" t="s">
        <v>21</v>
      </c>
      <c r="D2085" t="s">
        <v>3397</v>
      </c>
      <c r="E2085" t="s">
        <v>32</v>
      </c>
      <c r="F2085" t="s">
        <v>6506</v>
      </c>
      <c r="G2085" s="1">
        <v>2084</v>
      </c>
    </row>
    <row r="2086" spans="1:7" ht="13.5">
      <c r="A2086" t="str">
        <f>"007797"</f>
        <v>007797</v>
      </c>
      <c r="B2086" s="1" t="s">
        <v>2280</v>
      </c>
      <c r="C2086" t="s">
        <v>101</v>
      </c>
      <c r="D2086" t="s">
        <v>3398</v>
      </c>
      <c r="E2086" t="s">
        <v>32</v>
      </c>
      <c r="F2086" t="s">
        <v>6507</v>
      </c>
      <c r="G2086" s="1">
        <v>2085</v>
      </c>
    </row>
    <row r="2087" spans="1:7" ht="13.5">
      <c r="A2087" t="str">
        <f>"029999"</f>
        <v>029999</v>
      </c>
      <c r="B2087" s="1" t="s">
        <v>3399</v>
      </c>
      <c r="C2087" t="s">
        <v>129</v>
      </c>
      <c r="D2087" t="s">
        <v>3400</v>
      </c>
      <c r="E2087" t="s">
        <v>9</v>
      </c>
      <c r="F2087" t="s">
        <v>6508</v>
      </c>
      <c r="G2087" s="1">
        <v>2086</v>
      </c>
    </row>
    <row r="2088" spans="1:7" ht="13.5">
      <c r="A2088" t="str">
        <f>"007229"</f>
        <v>007229</v>
      </c>
      <c r="B2088" s="1" t="s">
        <v>3401</v>
      </c>
      <c r="C2088" t="s">
        <v>1425</v>
      </c>
      <c r="D2088" t="s">
        <v>3402</v>
      </c>
      <c r="E2088" t="s">
        <v>32</v>
      </c>
      <c r="F2088" t="s">
        <v>6509</v>
      </c>
      <c r="G2088" s="1">
        <v>2087</v>
      </c>
    </row>
    <row r="2089" spans="1:7" ht="13.5">
      <c r="A2089" t="str">
        <f>"001065"</f>
        <v>001065</v>
      </c>
      <c r="B2089" s="1" t="s">
        <v>3403</v>
      </c>
      <c r="C2089" t="s">
        <v>2492</v>
      </c>
      <c r="D2089" t="s">
        <v>3404</v>
      </c>
      <c r="E2089" t="s">
        <v>9</v>
      </c>
      <c r="F2089" t="s">
        <v>6510</v>
      </c>
      <c r="G2089" s="1">
        <v>2088</v>
      </c>
    </row>
    <row r="2090" spans="1:7" ht="13.5">
      <c r="A2090" t="str">
        <f>"002267"</f>
        <v>002267</v>
      </c>
      <c r="B2090" s="1" t="s">
        <v>614</v>
      </c>
      <c r="C2090" t="s">
        <v>21</v>
      </c>
      <c r="D2090" t="s">
        <v>3405</v>
      </c>
      <c r="E2090" t="s">
        <v>90</v>
      </c>
      <c r="F2090" t="s">
        <v>6511</v>
      </c>
      <c r="G2090" s="1">
        <v>2089</v>
      </c>
    </row>
    <row r="2091" spans="1:7" ht="13.5">
      <c r="A2091" t="str">
        <f>"009511"</f>
        <v>009511</v>
      </c>
      <c r="B2091" s="1" t="s">
        <v>2456</v>
      </c>
      <c r="C2091" t="s">
        <v>50</v>
      </c>
      <c r="D2091" t="s">
        <v>3406</v>
      </c>
      <c r="E2091" t="s">
        <v>36</v>
      </c>
      <c r="F2091" t="s">
        <v>6512</v>
      </c>
      <c r="G2091" s="1">
        <v>2090</v>
      </c>
    </row>
    <row r="2092" spans="1:7" ht="13.5">
      <c r="A2092" t="str">
        <f>"002999"</f>
        <v>002999</v>
      </c>
      <c r="B2092" s="1" t="s">
        <v>590</v>
      </c>
      <c r="C2092" t="s">
        <v>101</v>
      </c>
      <c r="D2092" t="s">
        <v>3407</v>
      </c>
      <c r="E2092" t="s">
        <v>9</v>
      </c>
      <c r="F2092" t="s">
        <v>6513</v>
      </c>
      <c r="G2092" s="1">
        <v>2091</v>
      </c>
    </row>
    <row r="2093" spans="1:7" ht="13.5">
      <c r="A2093" t="str">
        <f>"005280"</f>
        <v>005280</v>
      </c>
      <c r="B2093" s="1" t="s">
        <v>1799</v>
      </c>
      <c r="C2093" t="s">
        <v>41</v>
      </c>
      <c r="D2093" t="s">
        <v>3408</v>
      </c>
      <c r="E2093" t="s">
        <v>9</v>
      </c>
      <c r="F2093" t="s">
        <v>6514</v>
      </c>
      <c r="G2093" s="1">
        <v>2092</v>
      </c>
    </row>
    <row r="2094" spans="1:7" ht="13.5">
      <c r="A2094" t="str">
        <f>"007868"</f>
        <v>007868</v>
      </c>
      <c r="B2094" s="1" t="s">
        <v>1318</v>
      </c>
      <c r="C2094" t="s">
        <v>1319</v>
      </c>
      <c r="D2094" t="s">
        <v>3409</v>
      </c>
      <c r="E2094" t="s">
        <v>32</v>
      </c>
      <c r="F2094" t="s">
        <v>6515</v>
      </c>
      <c r="G2094" s="1">
        <v>2093</v>
      </c>
    </row>
    <row r="2095" spans="1:7" ht="13.5">
      <c r="A2095" t="str">
        <f>"000362"</f>
        <v>000362</v>
      </c>
      <c r="B2095" s="1" t="s">
        <v>2245</v>
      </c>
      <c r="C2095" t="s">
        <v>15</v>
      </c>
      <c r="D2095" t="s">
        <v>3410</v>
      </c>
      <c r="E2095" t="s">
        <v>32</v>
      </c>
      <c r="F2095" t="s">
        <v>6516</v>
      </c>
      <c r="G2095" s="1">
        <v>2094</v>
      </c>
    </row>
    <row r="2096" spans="1:7" ht="13.5">
      <c r="A2096" t="str">
        <f>"009222"</f>
        <v>009222</v>
      </c>
      <c r="B2096" s="1" t="s">
        <v>1071</v>
      </c>
      <c r="C2096" t="s">
        <v>1072</v>
      </c>
      <c r="D2096" t="s">
        <v>3411</v>
      </c>
      <c r="E2096" t="s">
        <v>9</v>
      </c>
      <c r="F2096" t="s">
        <v>6517</v>
      </c>
      <c r="G2096" s="1">
        <v>2095</v>
      </c>
    </row>
    <row r="2097" spans="1:7" ht="13.5">
      <c r="A2097" t="str">
        <f>"008768"</f>
        <v>008768</v>
      </c>
      <c r="B2097" s="1" t="s">
        <v>3412</v>
      </c>
      <c r="C2097" t="s">
        <v>245</v>
      </c>
      <c r="D2097" t="s">
        <v>3413</v>
      </c>
      <c r="E2097" t="s">
        <v>9</v>
      </c>
      <c r="F2097" t="s">
        <v>6518</v>
      </c>
      <c r="G2097" s="1">
        <v>2096</v>
      </c>
    </row>
    <row r="2098" spans="1:7" ht="13.5">
      <c r="A2098" t="str">
        <f>"003118"</f>
        <v>003118</v>
      </c>
      <c r="B2098" s="1" t="s">
        <v>718</v>
      </c>
      <c r="C2098" t="s">
        <v>11</v>
      </c>
      <c r="D2098" t="s">
        <v>3414</v>
      </c>
      <c r="E2098" t="s">
        <v>9</v>
      </c>
      <c r="F2098" t="s">
        <v>6519</v>
      </c>
      <c r="G2098" s="1">
        <v>2097</v>
      </c>
    </row>
    <row r="2099" spans="1:7" ht="13.5">
      <c r="A2099" t="str">
        <f>"006143"</f>
        <v>006143</v>
      </c>
      <c r="B2099" s="1" t="s">
        <v>3415</v>
      </c>
      <c r="C2099" t="s">
        <v>101</v>
      </c>
      <c r="D2099" t="s">
        <v>3416</v>
      </c>
      <c r="E2099" t="s">
        <v>32</v>
      </c>
      <c r="F2099" t="s">
        <v>6520</v>
      </c>
      <c r="G2099" s="1">
        <v>2098</v>
      </c>
    </row>
    <row r="2100" spans="1:7" ht="13.5">
      <c r="A2100" t="str">
        <f>"091999"</f>
        <v>091999</v>
      </c>
      <c r="B2100" s="1" t="s">
        <v>3417</v>
      </c>
      <c r="C2100" t="s">
        <v>1191</v>
      </c>
      <c r="D2100" t="s">
        <v>3418</v>
      </c>
      <c r="E2100" t="s">
        <v>32</v>
      </c>
      <c r="F2100" t="s">
        <v>6521</v>
      </c>
      <c r="G2100" s="1">
        <v>2099</v>
      </c>
    </row>
    <row r="2101" spans="1:7" ht="13.5">
      <c r="A2101" t="str">
        <f>"001687"</f>
        <v>001687</v>
      </c>
      <c r="B2101" s="1" t="s">
        <v>210</v>
      </c>
      <c r="C2101" t="s">
        <v>211</v>
      </c>
      <c r="D2101" t="s">
        <v>3419</v>
      </c>
      <c r="E2101" t="s">
        <v>9</v>
      </c>
      <c r="F2101" t="s">
        <v>6522</v>
      </c>
      <c r="G2101" s="1">
        <v>2100</v>
      </c>
    </row>
    <row r="2102" spans="1:7" ht="13.5">
      <c r="A2102" t="str">
        <f>"008833"</f>
        <v>008833</v>
      </c>
      <c r="B2102" s="1" t="s">
        <v>2812</v>
      </c>
      <c r="C2102" t="s">
        <v>1039</v>
      </c>
      <c r="D2102" t="s">
        <v>3420</v>
      </c>
      <c r="E2102" t="s">
        <v>32</v>
      </c>
      <c r="F2102" t="s">
        <v>6523</v>
      </c>
      <c r="G2102" s="1">
        <v>2101</v>
      </c>
    </row>
    <row r="2103" spans="1:7" ht="13.5">
      <c r="A2103" t="str">
        <f>"002600"</f>
        <v>002600</v>
      </c>
      <c r="B2103" s="1" t="s">
        <v>686</v>
      </c>
      <c r="C2103" t="s">
        <v>248</v>
      </c>
      <c r="D2103" t="s">
        <v>3421</v>
      </c>
      <c r="E2103" t="s">
        <v>197</v>
      </c>
      <c r="F2103" t="s">
        <v>6524</v>
      </c>
      <c r="G2103" s="1">
        <v>2102</v>
      </c>
    </row>
    <row r="2104" spans="1:7" ht="13.5">
      <c r="A2104" t="str">
        <f>"006258"</f>
        <v>006258</v>
      </c>
      <c r="B2104" s="1" t="s">
        <v>3360</v>
      </c>
      <c r="C2104" t="s">
        <v>21</v>
      </c>
      <c r="D2104" t="s">
        <v>3422</v>
      </c>
      <c r="E2104" t="s">
        <v>9</v>
      </c>
      <c r="F2104" t="s">
        <v>6525</v>
      </c>
      <c r="G2104" s="1">
        <v>2103</v>
      </c>
    </row>
    <row r="2105" spans="1:7" ht="13.5">
      <c r="A2105" t="str">
        <f>"009717"</f>
        <v>009717</v>
      </c>
      <c r="B2105" s="1" t="s">
        <v>3423</v>
      </c>
      <c r="C2105" t="s">
        <v>1316</v>
      </c>
      <c r="D2105" t="s">
        <v>3424</v>
      </c>
      <c r="E2105" t="s">
        <v>9</v>
      </c>
      <c r="F2105" t="s">
        <v>6526</v>
      </c>
      <c r="G2105" s="1">
        <v>2104</v>
      </c>
    </row>
    <row r="2106" spans="1:7" ht="13.5">
      <c r="A2106" t="str">
        <f>"002089"</f>
        <v>002089</v>
      </c>
      <c r="B2106" s="1" t="s">
        <v>256</v>
      </c>
      <c r="C2106" t="s">
        <v>135</v>
      </c>
      <c r="D2106" t="s">
        <v>3425</v>
      </c>
      <c r="E2106" t="s">
        <v>197</v>
      </c>
      <c r="F2106" t="s">
        <v>6527</v>
      </c>
      <c r="G2106" s="1">
        <v>2105</v>
      </c>
    </row>
    <row r="2107" spans="1:7" ht="13.5">
      <c r="A2107" t="str">
        <f>"003381"</f>
        <v>003381</v>
      </c>
      <c r="B2107" s="1" t="s">
        <v>3426</v>
      </c>
      <c r="C2107" t="s">
        <v>3427</v>
      </c>
      <c r="D2107" t="s">
        <v>3428</v>
      </c>
      <c r="E2107" t="s">
        <v>32</v>
      </c>
      <c r="F2107" t="s">
        <v>6528</v>
      </c>
      <c r="G2107" s="1">
        <v>2106</v>
      </c>
    </row>
    <row r="2108" spans="1:7" ht="13.5">
      <c r="A2108" t="str">
        <f>"007366"</f>
        <v>007366</v>
      </c>
      <c r="B2108" s="1" t="s">
        <v>704</v>
      </c>
      <c r="C2108" t="s">
        <v>98</v>
      </c>
      <c r="D2108" t="s">
        <v>3429</v>
      </c>
      <c r="E2108" t="s">
        <v>13</v>
      </c>
      <c r="F2108" t="s">
        <v>6529</v>
      </c>
      <c r="G2108" s="1">
        <v>2107</v>
      </c>
    </row>
    <row r="2109" spans="1:7" ht="13.5">
      <c r="A2109" t="str">
        <f>"002839"</f>
        <v>002839</v>
      </c>
      <c r="B2109" s="1" t="s">
        <v>1123</v>
      </c>
      <c r="C2109" t="s">
        <v>1124</v>
      </c>
      <c r="D2109" t="s">
        <v>3430</v>
      </c>
      <c r="E2109" t="s">
        <v>90</v>
      </c>
      <c r="F2109" t="s">
        <v>6530</v>
      </c>
      <c r="G2109" s="1">
        <v>2108</v>
      </c>
    </row>
    <row r="2110" spans="1:7" ht="13.5">
      <c r="A2110" t="str">
        <f>"003736"</f>
        <v>003736</v>
      </c>
      <c r="B2110" s="1" t="s">
        <v>369</v>
      </c>
      <c r="C2110" t="s">
        <v>266</v>
      </c>
      <c r="D2110" t="s">
        <v>3431</v>
      </c>
      <c r="E2110" t="s">
        <v>32</v>
      </c>
      <c r="F2110" t="s">
        <v>6531</v>
      </c>
      <c r="G2110" s="1">
        <v>2109</v>
      </c>
    </row>
    <row r="2111" spans="1:7" ht="13.5">
      <c r="A2111" t="str">
        <f>"001681"</f>
        <v>001681</v>
      </c>
      <c r="B2111" s="1" t="s">
        <v>864</v>
      </c>
      <c r="C2111" t="s">
        <v>72</v>
      </c>
      <c r="D2111" t="s">
        <v>3432</v>
      </c>
      <c r="E2111" t="s">
        <v>32</v>
      </c>
      <c r="F2111" t="s">
        <v>6532</v>
      </c>
      <c r="G2111" s="1">
        <v>2110</v>
      </c>
    </row>
    <row r="2112" spans="1:7" ht="13.5">
      <c r="A2112" t="str">
        <f>"004726"</f>
        <v>004726</v>
      </c>
      <c r="B2112" s="1" t="s">
        <v>3036</v>
      </c>
      <c r="C2112" t="s">
        <v>723</v>
      </c>
      <c r="D2112" t="s">
        <v>3433</v>
      </c>
      <c r="E2112" t="s">
        <v>9</v>
      </c>
      <c r="F2112" t="s">
        <v>6533</v>
      </c>
      <c r="G2112" s="1">
        <v>2111</v>
      </c>
    </row>
    <row r="2113" spans="1:7" ht="13.5">
      <c r="A2113" t="str">
        <f>"003088"</f>
        <v>003088</v>
      </c>
      <c r="B2113" s="1" t="s">
        <v>265</v>
      </c>
      <c r="C2113" t="s">
        <v>266</v>
      </c>
      <c r="D2113" t="s">
        <v>3434</v>
      </c>
      <c r="E2113" t="s">
        <v>32</v>
      </c>
      <c r="F2113" t="s">
        <v>6534</v>
      </c>
      <c r="G2113" s="1">
        <v>2112</v>
      </c>
    </row>
    <row r="2114" spans="1:7" ht="13.5">
      <c r="A2114" t="str">
        <f>"023797"</f>
        <v>023797</v>
      </c>
      <c r="B2114" s="1" t="s">
        <v>1030</v>
      </c>
      <c r="C2114" t="s">
        <v>227</v>
      </c>
      <c r="D2114" t="s">
        <v>3435</v>
      </c>
      <c r="E2114" t="s">
        <v>9</v>
      </c>
      <c r="F2114" t="s">
        <v>6535</v>
      </c>
      <c r="G2114" s="1">
        <v>2113</v>
      </c>
    </row>
    <row r="2115" spans="1:7" ht="13.5">
      <c r="A2115" t="str">
        <f>"002886"</f>
        <v>002886</v>
      </c>
      <c r="B2115" s="1" t="s">
        <v>1974</v>
      </c>
      <c r="C2115" t="s">
        <v>50</v>
      </c>
      <c r="D2115" t="s">
        <v>3436</v>
      </c>
      <c r="E2115" t="s">
        <v>32</v>
      </c>
      <c r="F2115" t="s">
        <v>6536</v>
      </c>
      <c r="G2115" s="1">
        <v>2114</v>
      </c>
    </row>
    <row r="2116" spans="1:7" ht="13.5">
      <c r="A2116" t="str">
        <f>"002218"</f>
        <v>002218</v>
      </c>
      <c r="B2116" s="1" t="s">
        <v>3437</v>
      </c>
      <c r="C2116" t="s">
        <v>1039</v>
      </c>
      <c r="D2116" t="s">
        <v>3438</v>
      </c>
      <c r="E2116" t="s">
        <v>32</v>
      </c>
      <c r="F2116" t="s">
        <v>6537</v>
      </c>
      <c r="G2116" s="1">
        <v>2115</v>
      </c>
    </row>
    <row r="2117" spans="1:7" ht="13.5">
      <c r="A2117" t="str">
        <f>"022226"</f>
        <v>022226</v>
      </c>
      <c r="B2117" s="1" t="s">
        <v>3439</v>
      </c>
      <c r="C2117" t="s">
        <v>135</v>
      </c>
      <c r="D2117" t="s">
        <v>3440</v>
      </c>
      <c r="E2117" t="s">
        <v>32</v>
      </c>
      <c r="F2117" t="s">
        <v>6538</v>
      </c>
      <c r="G2117" s="1">
        <v>2116</v>
      </c>
    </row>
    <row r="2118" spans="1:7" ht="13.5">
      <c r="A2118" t="str">
        <f>"091708"</f>
        <v>091708</v>
      </c>
      <c r="B2118" s="1" t="s">
        <v>3441</v>
      </c>
      <c r="C2118" t="s">
        <v>77</v>
      </c>
      <c r="D2118" t="s">
        <v>3442</v>
      </c>
      <c r="E2118" t="s">
        <v>197</v>
      </c>
      <c r="F2118" t="s">
        <v>6539</v>
      </c>
      <c r="G2118" s="1">
        <v>2117</v>
      </c>
    </row>
    <row r="2119" spans="1:7" ht="13.5">
      <c r="A2119" t="str">
        <f>"066853"</f>
        <v>066853</v>
      </c>
      <c r="B2119" s="1" t="s">
        <v>1103</v>
      </c>
      <c r="C2119" t="s">
        <v>82</v>
      </c>
      <c r="D2119" t="s">
        <v>3443</v>
      </c>
      <c r="E2119" t="s">
        <v>685</v>
      </c>
      <c r="F2119" t="s">
        <v>6540</v>
      </c>
      <c r="G2119" s="1">
        <v>2118</v>
      </c>
    </row>
    <row r="2120" spans="1:7" ht="13.5">
      <c r="A2120" t="str">
        <f>"002016"</f>
        <v>002016</v>
      </c>
      <c r="B2120" s="1" t="s">
        <v>3444</v>
      </c>
      <c r="C2120" t="s">
        <v>2085</v>
      </c>
      <c r="D2120" t="s">
        <v>3445</v>
      </c>
      <c r="E2120" t="s">
        <v>32</v>
      </c>
      <c r="F2120" t="s">
        <v>6541</v>
      </c>
      <c r="G2120" s="1">
        <v>2119</v>
      </c>
    </row>
    <row r="2121" spans="1:7" ht="13.5">
      <c r="A2121" t="str">
        <f>"008018"</f>
        <v>008018</v>
      </c>
      <c r="B2121" s="1" t="s">
        <v>1647</v>
      </c>
      <c r="C2121" t="s">
        <v>50</v>
      </c>
      <c r="D2121" t="s">
        <v>3446</v>
      </c>
      <c r="E2121" t="s">
        <v>32</v>
      </c>
      <c r="F2121" t="s">
        <v>6542</v>
      </c>
      <c r="G2121" s="1">
        <v>2120</v>
      </c>
    </row>
    <row r="2122" spans="1:7" ht="13.5">
      <c r="A2122" t="str">
        <f>"000873"</f>
        <v>000873</v>
      </c>
      <c r="B2122" s="1" t="s">
        <v>949</v>
      </c>
      <c r="C2122" t="s">
        <v>135</v>
      </c>
      <c r="D2122" t="s">
        <v>3447</v>
      </c>
      <c r="E2122" t="s">
        <v>142</v>
      </c>
      <c r="F2122" t="s">
        <v>6543</v>
      </c>
      <c r="G2122" s="1">
        <v>2121</v>
      </c>
    </row>
    <row r="2123" spans="1:7" ht="13.5">
      <c r="A2123" t="str">
        <f>"006020"</f>
        <v>006020</v>
      </c>
      <c r="B2123" s="1" t="s">
        <v>641</v>
      </c>
      <c r="C2123" t="s">
        <v>642</v>
      </c>
      <c r="D2123" t="s">
        <v>3448</v>
      </c>
      <c r="E2123" t="s">
        <v>36</v>
      </c>
      <c r="F2123" t="s">
        <v>6544</v>
      </c>
      <c r="G2123" s="1">
        <v>2122</v>
      </c>
    </row>
    <row r="2124" spans="1:7" ht="13.5">
      <c r="A2124" t="str">
        <f>"006963"</f>
        <v>006963</v>
      </c>
      <c r="B2124" s="1" t="s">
        <v>3449</v>
      </c>
      <c r="C2124" t="s">
        <v>850</v>
      </c>
      <c r="D2124" t="s">
        <v>3450</v>
      </c>
      <c r="E2124" t="s">
        <v>9</v>
      </c>
      <c r="F2124" t="s">
        <v>6545</v>
      </c>
      <c r="G2124" s="1">
        <v>2123</v>
      </c>
    </row>
    <row r="2125" spans="1:7" ht="13.5">
      <c r="A2125" t="str">
        <f>"002600"</f>
        <v>002600</v>
      </c>
      <c r="B2125" s="1" t="s">
        <v>686</v>
      </c>
      <c r="C2125" t="s">
        <v>248</v>
      </c>
      <c r="D2125" t="s">
        <v>3451</v>
      </c>
      <c r="E2125" t="s">
        <v>9</v>
      </c>
      <c r="F2125" t="s">
        <v>6546</v>
      </c>
      <c r="G2125" s="1">
        <v>2124</v>
      </c>
    </row>
    <row r="2126" spans="1:7" ht="13.5">
      <c r="A2126" t="str">
        <f>"001988"</f>
        <v>001988</v>
      </c>
      <c r="B2126" s="1" t="s">
        <v>1449</v>
      </c>
      <c r="C2126" t="s">
        <v>1450</v>
      </c>
      <c r="D2126" t="s">
        <v>3452</v>
      </c>
      <c r="E2126" t="s">
        <v>32</v>
      </c>
      <c r="F2126" t="s">
        <v>6547</v>
      </c>
      <c r="G2126" s="1">
        <v>2125</v>
      </c>
    </row>
    <row r="2127" spans="1:7" ht="13.5">
      <c r="A2127" t="str">
        <f>"757518"</f>
        <v>757518</v>
      </c>
      <c r="B2127" s="1" t="s">
        <v>3453</v>
      </c>
      <c r="C2127" t="s">
        <v>456</v>
      </c>
      <c r="D2127" t="s">
        <v>3454</v>
      </c>
      <c r="E2127" t="s">
        <v>90</v>
      </c>
      <c r="F2127" t="s">
        <v>6548</v>
      </c>
      <c r="G2127" s="1">
        <v>2126</v>
      </c>
    </row>
    <row r="2128" spans="1:7" ht="13.5">
      <c r="A2128" t="str">
        <f>"000179"</f>
        <v>000179</v>
      </c>
      <c r="B2128" s="1" t="s">
        <v>1111</v>
      </c>
      <c r="C2128" t="s">
        <v>101</v>
      </c>
      <c r="D2128" t="s">
        <v>3455</v>
      </c>
      <c r="E2128" t="s">
        <v>9</v>
      </c>
      <c r="F2128" t="s">
        <v>6549</v>
      </c>
      <c r="G2128" s="1">
        <v>2127</v>
      </c>
    </row>
    <row r="2129" spans="1:7" ht="13.5">
      <c r="A2129" t="str">
        <f>"095999"</f>
        <v>095999</v>
      </c>
      <c r="B2129" s="1" t="s">
        <v>511</v>
      </c>
      <c r="C2129" t="s">
        <v>512</v>
      </c>
      <c r="D2129" t="s">
        <v>3456</v>
      </c>
      <c r="E2129" t="s">
        <v>9</v>
      </c>
      <c r="F2129" t="s">
        <v>6550</v>
      </c>
      <c r="G2129" s="1">
        <v>2128</v>
      </c>
    </row>
    <row r="2130" spans="1:7" ht="13.5">
      <c r="A2130" t="str">
        <f>"005228"</f>
        <v>005228</v>
      </c>
      <c r="B2130" s="1" t="s">
        <v>2402</v>
      </c>
      <c r="C2130" t="s">
        <v>2403</v>
      </c>
      <c r="D2130" t="s">
        <v>3457</v>
      </c>
      <c r="E2130" t="s">
        <v>9</v>
      </c>
      <c r="F2130" t="s">
        <v>6551</v>
      </c>
      <c r="G2130" s="1">
        <v>2129</v>
      </c>
    </row>
    <row r="2131" spans="1:7" ht="13.5">
      <c r="A2131" t="str">
        <f>"000045"</f>
        <v>000045</v>
      </c>
      <c r="B2131" s="1" t="s">
        <v>885</v>
      </c>
      <c r="C2131" t="s">
        <v>193</v>
      </c>
      <c r="D2131" t="s">
        <v>3458</v>
      </c>
      <c r="E2131" t="s">
        <v>32</v>
      </c>
      <c r="F2131" t="s">
        <v>6552</v>
      </c>
      <c r="G2131" s="1">
        <v>2130</v>
      </c>
    </row>
    <row r="2132" spans="1:7" ht="13.5">
      <c r="A2132" t="str">
        <f>"003803"</f>
        <v>003803</v>
      </c>
      <c r="B2132" s="1" t="s">
        <v>537</v>
      </c>
      <c r="C2132" t="s">
        <v>504</v>
      </c>
      <c r="D2132" t="s">
        <v>3459</v>
      </c>
      <c r="E2132" t="s">
        <v>36</v>
      </c>
      <c r="F2132" t="s">
        <v>6553</v>
      </c>
      <c r="G2132" s="1">
        <v>2131</v>
      </c>
    </row>
    <row r="2133" spans="1:7" ht="13.5">
      <c r="A2133" t="str">
        <f>"000208"</f>
        <v>000208</v>
      </c>
      <c r="B2133" s="1" t="s">
        <v>185</v>
      </c>
      <c r="C2133" t="s">
        <v>92</v>
      </c>
      <c r="D2133" t="s">
        <v>3460</v>
      </c>
      <c r="E2133" t="s">
        <v>32</v>
      </c>
      <c r="F2133" t="s">
        <v>6554</v>
      </c>
      <c r="G2133" s="1">
        <v>2132</v>
      </c>
    </row>
    <row r="2134" spans="1:7" ht="13.5">
      <c r="A2134" t="str">
        <f>"003008"</f>
        <v>003008</v>
      </c>
      <c r="B2134" s="1" t="s">
        <v>3291</v>
      </c>
      <c r="C2134" t="s">
        <v>3292</v>
      </c>
      <c r="D2134" t="s">
        <v>3461</v>
      </c>
      <c r="E2134" t="s">
        <v>197</v>
      </c>
      <c r="F2134" t="s">
        <v>6555</v>
      </c>
      <c r="G2134" s="1">
        <v>2133</v>
      </c>
    </row>
    <row r="2135" spans="1:7" ht="13.5">
      <c r="A2135" t="str">
        <f>"008786"</f>
        <v>008786</v>
      </c>
      <c r="B2135" s="1" t="s">
        <v>3319</v>
      </c>
      <c r="C2135" t="s">
        <v>762</v>
      </c>
      <c r="D2135" t="s">
        <v>3462</v>
      </c>
      <c r="E2135" t="s">
        <v>1604</v>
      </c>
      <c r="F2135" t="s">
        <v>6556</v>
      </c>
      <c r="G2135" s="1">
        <v>2134</v>
      </c>
    </row>
    <row r="2136" spans="1:7" ht="13.5">
      <c r="A2136" t="str">
        <f>"000211"</f>
        <v>000211</v>
      </c>
      <c r="B2136" s="1" t="s">
        <v>596</v>
      </c>
      <c r="C2136" t="s">
        <v>597</v>
      </c>
      <c r="D2136" t="s">
        <v>3463</v>
      </c>
      <c r="E2136" t="s">
        <v>9</v>
      </c>
      <c r="F2136" t="s">
        <v>6557</v>
      </c>
      <c r="G2136" s="1">
        <v>2135</v>
      </c>
    </row>
    <row r="2137" spans="1:7" ht="13.5">
      <c r="A2137" t="str">
        <f>"008088"</f>
        <v>008088</v>
      </c>
      <c r="B2137" s="1" t="s">
        <v>1032</v>
      </c>
      <c r="C2137" t="s">
        <v>101</v>
      </c>
      <c r="D2137" t="s">
        <v>3464</v>
      </c>
      <c r="E2137" t="s">
        <v>9</v>
      </c>
      <c r="F2137" t="s">
        <v>6558</v>
      </c>
      <c r="G2137" s="1">
        <v>2136</v>
      </c>
    </row>
    <row r="2138" spans="1:7" ht="13.5">
      <c r="A2138" t="str">
        <f>"003646"</f>
        <v>003646</v>
      </c>
      <c r="B2138" s="1" t="s">
        <v>2398</v>
      </c>
      <c r="C2138" t="s">
        <v>1425</v>
      </c>
      <c r="D2138" t="s">
        <v>3465</v>
      </c>
      <c r="E2138" t="s">
        <v>52</v>
      </c>
      <c r="F2138" t="s">
        <v>6559</v>
      </c>
      <c r="G2138" s="1">
        <v>2137</v>
      </c>
    </row>
    <row r="2139" spans="1:7" ht="13.5">
      <c r="A2139" t="str">
        <f>"009848"</f>
        <v>009848</v>
      </c>
      <c r="B2139" s="1" t="s">
        <v>1321</v>
      </c>
      <c r="C2139" t="s">
        <v>120</v>
      </c>
      <c r="D2139" t="s">
        <v>3466</v>
      </c>
      <c r="E2139" t="s">
        <v>9</v>
      </c>
      <c r="F2139" t="s">
        <v>6560</v>
      </c>
      <c r="G2139" s="1">
        <v>2138</v>
      </c>
    </row>
    <row r="2140" spans="1:7" ht="13.5">
      <c r="A2140" t="str">
        <f>"000136"</f>
        <v>000136</v>
      </c>
      <c r="B2140" s="1" t="s">
        <v>3467</v>
      </c>
      <c r="C2140" t="s">
        <v>95</v>
      </c>
      <c r="D2140" t="s">
        <v>3468</v>
      </c>
      <c r="E2140" t="s">
        <v>32</v>
      </c>
      <c r="F2140" t="s">
        <v>6561</v>
      </c>
      <c r="G2140" s="1">
        <v>2139</v>
      </c>
    </row>
    <row r="2141" spans="1:7" ht="13.5">
      <c r="A2141" t="str">
        <f>"007690"</f>
        <v>007690</v>
      </c>
      <c r="B2141" s="1" t="s">
        <v>666</v>
      </c>
      <c r="C2141" t="s">
        <v>667</v>
      </c>
      <c r="D2141" t="s">
        <v>3469</v>
      </c>
      <c r="E2141" t="s">
        <v>9</v>
      </c>
      <c r="F2141" t="s">
        <v>6562</v>
      </c>
      <c r="G2141" s="1">
        <v>2140</v>
      </c>
    </row>
    <row r="2142" spans="1:7" ht="13.5">
      <c r="A2142" t="str">
        <f>"004706"</f>
        <v>004706</v>
      </c>
      <c r="B2142" s="1" t="s">
        <v>3470</v>
      </c>
      <c r="C2142" t="s">
        <v>1400</v>
      </c>
      <c r="D2142" t="s">
        <v>3471</v>
      </c>
      <c r="E2142" t="s">
        <v>32</v>
      </c>
      <c r="F2142" t="s">
        <v>6563</v>
      </c>
      <c r="G2142" s="1">
        <v>2141</v>
      </c>
    </row>
    <row r="2143" spans="1:7" ht="13.5">
      <c r="A2143" t="str">
        <f>"003388"</f>
        <v>003388</v>
      </c>
      <c r="B2143" s="1" t="s">
        <v>3472</v>
      </c>
      <c r="C2143" t="s">
        <v>1012</v>
      </c>
      <c r="D2143" t="s">
        <v>3473</v>
      </c>
      <c r="E2143" t="s">
        <v>13</v>
      </c>
      <c r="F2143" t="s">
        <v>6564</v>
      </c>
      <c r="G2143" s="1">
        <v>2142</v>
      </c>
    </row>
    <row r="2144" spans="1:7" ht="13.5">
      <c r="A2144" t="str">
        <f>"003296"</f>
        <v>003296</v>
      </c>
      <c r="B2144" s="1" t="s">
        <v>1852</v>
      </c>
      <c r="C2144" t="s">
        <v>101</v>
      </c>
      <c r="D2144" t="s">
        <v>3474</v>
      </c>
      <c r="E2144" t="s">
        <v>9</v>
      </c>
      <c r="F2144" t="s">
        <v>6565</v>
      </c>
      <c r="G2144" s="1">
        <v>2143</v>
      </c>
    </row>
    <row r="2145" spans="1:7" ht="13.5">
      <c r="A2145" t="str">
        <f>"001973"</f>
        <v>001973</v>
      </c>
      <c r="B2145" s="1" t="s">
        <v>1385</v>
      </c>
      <c r="C2145" t="s">
        <v>107</v>
      </c>
      <c r="D2145" t="s">
        <v>3475</v>
      </c>
      <c r="E2145" t="s">
        <v>32</v>
      </c>
      <c r="F2145" t="s">
        <v>6566</v>
      </c>
      <c r="G2145" s="1">
        <v>2144</v>
      </c>
    </row>
    <row r="2146" spans="1:7" ht="13.5">
      <c r="A2146" t="str">
        <f>"014111"</f>
        <v>014111</v>
      </c>
      <c r="B2146" s="1" t="s">
        <v>3476</v>
      </c>
      <c r="C2146" t="s">
        <v>3477</v>
      </c>
      <c r="D2146" t="s">
        <v>3478</v>
      </c>
      <c r="E2146" t="s">
        <v>13</v>
      </c>
      <c r="F2146" t="s">
        <v>6567</v>
      </c>
      <c r="G2146" s="1">
        <v>2145</v>
      </c>
    </row>
    <row r="2147" spans="1:7" ht="13.5">
      <c r="A2147" t="str">
        <f>"002951"</f>
        <v>002951</v>
      </c>
      <c r="B2147" s="1" t="s">
        <v>1952</v>
      </c>
      <c r="C2147" t="s">
        <v>85</v>
      </c>
      <c r="D2147" t="s">
        <v>3479</v>
      </c>
      <c r="E2147" t="s">
        <v>9</v>
      </c>
      <c r="F2147" t="s">
        <v>6568</v>
      </c>
      <c r="G2147" s="1">
        <v>2146</v>
      </c>
    </row>
    <row r="2148" spans="1:7" ht="13.5">
      <c r="A2148" t="str">
        <f>"001190"</f>
        <v>001190</v>
      </c>
      <c r="B2148" s="1" t="s">
        <v>600</v>
      </c>
      <c r="C2148" t="s">
        <v>163</v>
      </c>
      <c r="D2148" t="s">
        <v>3480</v>
      </c>
      <c r="E2148" t="s">
        <v>9</v>
      </c>
      <c r="F2148" t="s">
        <v>6569</v>
      </c>
      <c r="G2148" s="1">
        <v>2147</v>
      </c>
    </row>
    <row r="2149" spans="1:7" ht="13.5">
      <c r="A2149" t="str">
        <f>"000259"</f>
        <v>000259</v>
      </c>
      <c r="B2149" s="1" t="s">
        <v>559</v>
      </c>
      <c r="C2149" t="s">
        <v>419</v>
      </c>
      <c r="D2149" t="s">
        <v>3481</v>
      </c>
      <c r="E2149" t="s">
        <v>9</v>
      </c>
      <c r="F2149" t="s">
        <v>6570</v>
      </c>
      <c r="G2149" s="1">
        <v>2148</v>
      </c>
    </row>
    <row r="2150" spans="1:7" ht="13.5">
      <c r="A2150" t="str">
        <f>"007597"</f>
        <v>007597</v>
      </c>
      <c r="B2150" s="1" t="s">
        <v>2408</v>
      </c>
      <c r="C2150" t="s">
        <v>284</v>
      </c>
      <c r="D2150" t="s">
        <v>3482</v>
      </c>
      <c r="E2150" t="s">
        <v>9</v>
      </c>
      <c r="F2150" t="s">
        <v>6571</v>
      </c>
      <c r="G2150" s="1">
        <v>2149</v>
      </c>
    </row>
    <row r="2151" spans="1:7" ht="13.5">
      <c r="A2151" t="str">
        <f>"004718"</f>
        <v>004718</v>
      </c>
      <c r="B2151" s="1" t="s">
        <v>661</v>
      </c>
      <c r="C2151" t="s">
        <v>662</v>
      </c>
      <c r="D2151" t="s">
        <v>3483</v>
      </c>
      <c r="E2151" t="s">
        <v>13</v>
      </c>
      <c r="F2151" t="s">
        <v>6572</v>
      </c>
      <c r="G2151" s="1">
        <v>2150</v>
      </c>
    </row>
    <row r="2152" spans="1:7" ht="13.5">
      <c r="A2152" t="str">
        <f>"009909"</f>
        <v>009909</v>
      </c>
      <c r="B2152" s="1" t="s">
        <v>818</v>
      </c>
      <c r="C2152" t="s">
        <v>101</v>
      </c>
      <c r="D2152" t="s">
        <v>3484</v>
      </c>
      <c r="E2152" t="s">
        <v>32</v>
      </c>
      <c r="F2152" t="s">
        <v>6573</v>
      </c>
      <c r="G2152" s="1">
        <v>2151</v>
      </c>
    </row>
    <row r="2153" spans="1:7" ht="13.5">
      <c r="A2153" t="str">
        <f>"005978"</f>
        <v>005978</v>
      </c>
      <c r="B2153" s="1" t="s">
        <v>411</v>
      </c>
      <c r="C2153" t="s">
        <v>412</v>
      </c>
      <c r="D2153" t="s">
        <v>3485</v>
      </c>
      <c r="E2153" t="s">
        <v>9</v>
      </c>
      <c r="F2153" t="s">
        <v>6574</v>
      </c>
      <c r="G2153" s="1">
        <v>2152</v>
      </c>
    </row>
    <row r="2154" spans="1:7" ht="13.5">
      <c r="A2154" t="str">
        <f>"000026"</f>
        <v>000026</v>
      </c>
      <c r="B2154" s="1" t="s">
        <v>286</v>
      </c>
      <c r="C2154" t="s">
        <v>50</v>
      </c>
      <c r="D2154" t="s">
        <v>3486</v>
      </c>
      <c r="E2154" t="s">
        <v>241</v>
      </c>
      <c r="F2154" t="s">
        <v>6575</v>
      </c>
      <c r="G2154" s="1">
        <v>2153</v>
      </c>
    </row>
    <row r="2155" spans="1:7" ht="13.5">
      <c r="A2155" t="str">
        <f>"001682"</f>
        <v>001682</v>
      </c>
      <c r="B2155" s="1" t="s">
        <v>479</v>
      </c>
      <c r="C2155" t="s">
        <v>77</v>
      </c>
      <c r="D2155" t="s">
        <v>3487</v>
      </c>
      <c r="E2155" t="s">
        <v>9</v>
      </c>
      <c r="F2155" t="s">
        <v>6576</v>
      </c>
      <c r="G2155" s="1">
        <v>2154</v>
      </c>
    </row>
    <row r="2156" spans="1:7" ht="13.5">
      <c r="A2156" t="str">
        <f>"007690"</f>
        <v>007690</v>
      </c>
      <c r="B2156" s="1" t="s">
        <v>666</v>
      </c>
      <c r="C2156" t="s">
        <v>667</v>
      </c>
      <c r="D2156" t="s">
        <v>3488</v>
      </c>
      <c r="E2156" t="s">
        <v>9</v>
      </c>
      <c r="F2156" t="s">
        <v>6577</v>
      </c>
      <c r="G2156" s="1">
        <v>2155</v>
      </c>
    </row>
    <row r="2157" spans="1:7" ht="13.5">
      <c r="A2157" t="str">
        <f>"006036"</f>
        <v>006036</v>
      </c>
      <c r="B2157" s="1" t="s">
        <v>3489</v>
      </c>
      <c r="C2157" t="s">
        <v>723</v>
      </c>
      <c r="D2157" t="s">
        <v>3490</v>
      </c>
      <c r="E2157" t="s">
        <v>32</v>
      </c>
      <c r="F2157" t="s">
        <v>6578</v>
      </c>
      <c r="G2157" s="1">
        <v>2156</v>
      </c>
    </row>
    <row r="2158" spans="1:7" ht="13.5">
      <c r="A2158" t="str">
        <f>"007190"</f>
        <v>007190</v>
      </c>
      <c r="B2158" s="1" t="s">
        <v>650</v>
      </c>
      <c r="C2158" t="s">
        <v>651</v>
      </c>
      <c r="D2158" t="s">
        <v>3491</v>
      </c>
      <c r="E2158" t="s">
        <v>9</v>
      </c>
      <c r="F2158" t="s">
        <v>6579</v>
      </c>
      <c r="G2158" s="1">
        <v>2157</v>
      </c>
    </row>
    <row r="2159" spans="1:7" ht="13.5">
      <c r="A2159" t="str">
        <f>"066789"</f>
        <v>066789</v>
      </c>
      <c r="B2159" s="1" t="s">
        <v>1134</v>
      </c>
      <c r="C2159" t="s">
        <v>419</v>
      </c>
      <c r="D2159" t="s">
        <v>3492</v>
      </c>
      <c r="E2159" t="s">
        <v>9</v>
      </c>
      <c r="F2159" t="s">
        <v>6580</v>
      </c>
      <c r="G2159" s="1">
        <v>2158</v>
      </c>
    </row>
    <row r="2160" spans="1:7" ht="13.5">
      <c r="A2160" t="str">
        <f>"009978"</f>
        <v>009978</v>
      </c>
      <c r="B2160" s="1" t="s">
        <v>3493</v>
      </c>
      <c r="C2160" t="s">
        <v>512</v>
      </c>
      <c r="D2160" t="s">
        <v>3494</v>
      </c>
      <c r="E2160" t="s">
        <v>32</v>
      </c>
      <c r="F2160" t="s">
        <v>6581</v>
      </c>
      <c r="G2160" s="1">
        <v>2159</v>
      </c>
    </row>
    <row r="2161" spans="1:7" ht="13.5">
      <c r="A2161" t="str">
        <f>"003736"</f>
        <v>003736</v>
      </c>
      <c r="B2161" s="1" t="s">
        <v>369</v>
      </c>
      <c r="C2161" t="s">
        <v>266</v>
      </c>
      <c r="D2161" t="s">
        <v>3495</v>
      </c>
      <c r="E2161" t="s">
        <v>32</v>
      </c>
      <c r="F2161" t="s">
        <v>6582</v>
      </c>
      <c r="G2161" s="1">
        <v>2160</v>
      </c>
    </row>
    <row r="2162" spans="1:7" ht="13.5">
      <c r="A2162" t="str">
        <f>"001209"</f>
        <v>001209</v>
      </c>
      <c r="B2162" s="1" t="s">
        <v>636</v>
      </c>
      <c r="C2162" t="s">
        <v>637</v>
      </c>
      <c r="D2162" t="s">
        <v>3496</v>
      </c>
      <c r="E2162" t="s">
        <v>32</v>
      </c>
      <c r="F2162" t="s">
        <v>6583</v>
      </c>
      <c r="G2162" s="1">
        <v>2161</v>
      </c>
    </row>
    <row r="2163" spans="1:7" ht="13.5">
      <c r="A2163" t="str">
        <f>"008582"</f>
        <v>008582</v>
      </c>
      <c r="B2163" s="1" t="s">
        <v>1148</v>
      </c>
      <c r="C2163" t="s">
        <v>1149</v>
      </c>
      <c r="D2163" t="s">
        <v>3497</v>
      </c>
      <c r="E2163" t="s">
        <v>9</v>
      </c>
      <c r="F2163" t="s">
        <v>6584</v>
      </c>
      <c r="G2163" s="1">
        <v>2162</v>
      </c>
    </row>
    <row r="2164" spans="1:7" ht="13.5">
      <c r="A2164" t="str">
        <f>"010858"</f>
        <v>010858</v>
      </c>
      <c r="B2164" s="1" t="s">
        <v>306</v>
      </c>
      <c r="C2164" t="s">
        <v>307</v>
      </c>
      <c r="D2164" t="s">
        <v>3498</v>
      </c>
      <c r="E2164" t="s">
        <v>9</v>
      </c>
      <c r="F2164" t="s">
        <v>6585</v>
      </c>
      <c r="G2164" s="1">
        <v>2163</v>
      </c>
    </row>
    <row r="2165" spans="1:7" ht="13.5">
      <c r="A2165" t="str">
        <f>"006998"</f>
        <v>006998</v>
      </c>
      <c r="B2165" s="1" t="s">
        <v>3499</v>
      </c>
      <c r="C2165" t="s">
        <v>85</v>
      </c>
      <c r="D2165" t="s">
        <v>3500</v>
      </c>
      <c r="E2165" t="s">
        <v>9</v>
      </c>
      <c r="F2165" t="s">
        <v>6586</v>
      </c>
      <c r="G2165" s="1">
        <v>2164</v>
      </c>
    </row>
    <row r="2166" spans="1:7" ht="13.5">
      <c r="A2166" t="str">
        <f>"008565"</f>
        <v>008565</v>
      </c>
      <c r="B2166" s="1" t="s">
        <v>270</v>
      </c>
      <c r="C2166" t="s">
        <v>151</v>
      </c>
      <c r="D2166" t="s">
        <v>3501</v>
      </c>
      <c r="E2166" t="s">
        <v>90</v>
      </c>
      <c r="F2166" t="s">
        <v>6587</v>
      </c>
      <c r="G2166" s="1">
        <v>2165</v>
      </c>
    </row>
    <row r="2167" spans="1:7" ht="13.5">
      <c r="A2167" t="str">
        <f>"321050"</f>
        <v>321050</v>
      </c>
      <c r="B2167" s="1" t="s">
        <v>3502</v>
      </c>
      <c r="C2167" t="s">
        <v>3503</v>
      </c>
      <c r="D2167" t="s">
        <v>3504</v>
      </c>
      <c r="E2167" t="s">
        <v>9</v>
      </c>
      <c r="F2167" t="s">
        <v>6588</v>
      </c>
      <c r="G2167" s="1">
        <v>2166</v>
      </c>
    </row>
    <row r="2168" spans="1:7" ht="13.5">
      <c r="A2168" t="str">
        <f>"003138"</f>
        <v>003138</v>
      </c>
      <c r="B2168" s="1" t="s">
        <v>128</v>
      </c>
      <c r="C2168" t="s">
        <v>129</v>
      </c>
      <c r="D2168" t="s">
        <v>3505</v>
      </c>
      <c r="E2168" t="s">
        <v>9</v>
      </c>
      <c r="F2168" t="s">
        <v>6589</v>
      </c>
      <c r="G2168" s="1">
        <v>2167</v>
      </c>
    </row>
    <row r="2169" spans="1:7" ht="13.5">
      <c r="A2169" t="str">
        <f>"000117"</f>
        <v>000117</v>
      </c>
      <c r="B2169" s="1" t="s">
        <v>313</v>
      </c>
      <c r="C2169" t="s">
        <v>314</v>
      </c>
      <c r="D2169" t="s">
        <v>3506</v>
      </c>
      <c r="E2169" t="s">
        <v>32</v>
      </c>
      <c r="F2169" t="s">
        <v>6590</v>
      </c>
      <c r="G2169" s="1">
        <v>2168</v>
      </c>
    </row>
    <row r="2170" spans="1:7" ht="13.5">
      <c r="A2170" t="str">
        <f>"000729"</f>
        <v>000729</v>
      </c>
      <c r="B2170" s="1" t="s">
        <v>1062</v>
      </c>
      <c r="C2170" t="s">
        <v>11</v>
      </c>
      <c r="D2170" t="s">
        <v>3507</v>
      </c>
      <c r="E2170" t="s">
        <v>9</v>
      </c>
      <c r="F2170" t="s">
        <v>6591</v>
      </c>
      <c r="G2170" s="1">
        <v>2169</v>
      </c>
    </row>
    <row r="2171" spans="1:7" ht="13.5">
      <c r="A2171" t="str">
        <f>"000026"</f>
        <v>000026</v>
      </c>
      <c r="B2171" s="1" t="s">
        <v>286</v>
      </c>
      <c r="C2171" t="s">
        <v>50</v>
      </c>
      <c r="D2171" t="s">
        <v>3508</v>
      </c>
      <c r="E2171" t="s">
        <v>241</v>
      </c>
      <c r="F2171" t="s">
        <v>6592</v>
      </c>
      <c r="G2171" s="1">
        <v>2170</v>
      </c>
    </row>
    <row r="2172" spans="1:7" ht="13.5">
      <c r="A2172" t="str">
        <f>"000512"</f>
        <v>000512</v>
      </c>
      <c r="B2172" s="1" t="s">
        <v>367</v>
      </c>
      <c r="C2172" t="s">
        <v>72</v>
      </c>
      <c r="D2172" t="s">
        <v>3509</v>
      </c>
      <c r="E2172" t="s">
        <v>9</v>
      </c>
      <c r="F2172" t="s">
        <v>6593</v>
      </c>
      <c r="G2172" s="1">
        <v>2171</v>
      </c>
    </row>
    <row r="2173" spans="1:7" ht="13.5">
      <c r="A2173" t="str">
        <f>"001976"</f>
        <v>001976</v>
      </c>
      <c r="B2173" s="1" t="s">
        <v>656</v>
      </c>
      <c r="C2173" t="s">
        <v>657</v>
      </c>
      <c r="D2173" t="s">
        <v>3510</v>
      </c>
      <c r="E2173" t="s">
        <v>9</v>
      </c>
      <c r="F2173" t="s">
        <v>6594</v>
      </c>
      <c r="G2173" s="1">
        <v>2172</v>
      </c>
    </row>
    <row r="2174" spans="1:7" ht="13.5">
      <c r="A2174" t="str">
        <f>"000227"</f>
        <v>000227</v>
      </c>
      <c r="B2174" s="1" t="s">
        <v>3511</v>
      </c>
      <c r="C2174" t="s">
        <v>101</v>
      </c>
      <c r="D2174" t="s">
        <v>3512</v>
      </c>
      <c r="E2174" t="s">
        <v>9</v>
      </c>
      <c r="F2174" t="s">
        <v>6595</v>
      </c>
      <c r="G2174" s="1">
        <v>2173</v>
      </c>
    </row>
    <row r="2175" spans="1:7" ht="13.5">
      <c r="A2175" t="str">
        <f>"123777"</f>
        <v>123777</v>
      </c>
      <c r="B2175" s="1" t="s">
        <v>857</v>
      </c>
      <c r="C2175" t="s">
        <v>193</v>
      </c>
      <c r="D2175" t="s">
        <v>3513</v>
      </c>
      <c r="E2175" t="s">
        <v>9</v>
      </c>
      <c r="F2175" t="s">
        <v>6596</v>
      </c>
      <c r="G2175" s="1">
        <v>2174</v>
      </c>
    </row>
    <row r="2176" spans="1:7" ht="13.5">
      <c r="A2176" t="str">
        <f>"007006"</f>
        <v>007006</v>
      </c>
      <c r="B2176" s="1" t="s">
        <v>3514</v>
      </c>
      <c r="C2176" t="s">
        <v>504</v>
      </c>
      <c r="D2176" t="s">
        <v>3515</v>
      </c>
      <c r="E2176" t="s">
        <v>32</v>
      </c>
      <c r="F2176" t="s">
        <v>6597</v>
      </c>
      <c r="G2176" s="1">
        <v>2175</v>
      </c>
    </row>
    <row r="2177" spans="1:7" ht="13.5">
      <c r="A2177" t="str">
        <f>"000988"</f>
        <v>000988</v>
      </c>
      <c r="B2177" s="1" t="s">
        <v>546</v>
      </c>
      <c r="C2177" t="s">
        <v>547</v>
      </c>
      <c r="D2177" t="s">
        <v>3516</v>
      </c>
      <c r="E2177" t="s">
        <v>13</v>
      </c>
      <c r="F2177" t="s">
        <v>6598</v>
      </c>
      <c r="G2177" s="1">
        <v>2176</v>
      </c>
    </row>
    <row r="2178" spans="1:7" ht="13.5">
      <c r="A2178" t="str">
        <f>"002020"</f>
        <v>002020</v>
      </c>
      <c r="B2178" s="1" t="s">
        <v>1688</v>
      </c>
      <c r="C2178" t="s">
        <v>230</v>
      </c>
      <c r="D2178" t="s">
        <v>3517</v>
      </c>
      <c r="E2178" t="s">
        <v>13</v>
      </c>
      <c r="F2178" t="s">
        <v>6599</v>
      </c>
      <c r="G2178" s="1">
        <v>2177</v>
      </c>
    </row>
    <row r="2179" spans="1:7" ht="13.5">
      <c r="A2179" t="str">
        <f>"004062"</f>
        <v>004062</v>
      </c>
      <c r="B2179" s="1" t="s">
        <v>1746</v>
      </c>
      <c r="C2179" t="s">
        <v>68</v>
      </c>
      <c r="D2179" t="s">
        <v>3518</v>
      </c>
      <c r="E2179" t="s">
        <v>32</v>
      </c>
      <c r="F2179" t="s">
        <v>6600</v>
      </c>
      <c r="G2179" s="1">
        <v>2178</v>
      </c>
    </row>
    <row r="2180" spans="1:7" ht="13.5">
      <c r="A2180" t="str">
        <f>"000989"</f>
        <v>000989</v>
      </c>
      <c r="B2180" s="1" t="s">
        <v>3519</v>
      </c>
      <c r="C2180" t="s">
        <v>3520</v>
      </c>
      <c r="D2180" t="s">
        <v>3521</v>
      </c>
      <c r="E2180" t="s">
        <v>32</v>
      </c>
      <c r="F2180" t="s">
        <v>6601</v>
      </c>
      <c r="G2180" s="1">
        <v>2179</v>
      </c>
    </row>
    <row r="2181" spans="1:7" ht="13.5">
      <c r="A2181" t="str">
        <f>"001769"</f>
        <v>001769</v>
      </c>
      <c r="B2181" s="1" t="s">
        <v>3522</v>
      </c>
      <c r="C2181" t="s">
        <v>397</v>
      </c>
      <c r="D2181" t="s">
        <v>3523</v>
      </c>
      <c r="E2181" t="s">
        <v>90</v>
      </c>
      <c r="F2181" t="s">
        <v>6602</v>
      </c>
      <c r="G2181" s="1">
        <v>2180</v>
      </c>
    </row>
    <row r="2182" spans="1:7" ht="13.5">
      <c r="A2182" t="str">
        <f>"353333"</f>
        <v>353333</v>
      </c>
      <c r="B2182" s="1" t="s">
        <v>2775</v>
      </c>
      <c r="C2182" t="s">
        <v>21</v>
      </c>
      <c r="D2182" t="s">
        <v>3524</v>
      </c>
      <c r="E2182" t="s">
        <v>32</v>
      </c>
      <c r="F2182" t="s">
        <v>6603</v>
      </c>
      <c r="G2182" s="1">
        <v>2181</v>
      </c>
    </row>
    <row r="2183" spans="1:7" ht="13.5">
      <c r="A2183" t="str">
        <f>"188888"</f>
        <v>188888</v>
      </c>
      <c r="B2183" s="1" t="s">
        <v>3525</v>
      </c>
      <c r="C2183" t="s">
        <v>2085</v>
      </c>
      <c r="D2183" t="s">
        <v>3526</v>
      </c>
      <c r="E2183" t="s">
        <v>32</v>
      </c>
      <c r="F2183" t="s">
        <v>6604</v>
      </c>
      <c r="G2183" s="1">
        <v>2182</v>
      </c>
    </row>
    <row r="2184" spans="1:7" ht="13.5">
      <c r="A2184" t="str">
        <f>"002766"</f>
        <v>002766</v>
      </c>
      <c r="B2184" s="1" t="s">
        <v>1371</v>
      </c>
      <c r="C2184" t="s">
        <v>1372</v>
      </c>
      <c r="D2184" t="s">
        <v>3527</v>
      </c>
      <c r="E2184" t="s">
        <v>32</v>
      </c>
      <c r="F2184" t="s">
        <v>6605</v>
      </c>
      <c r="G2184" s="1">
        <v>2183</v>
      </c>
    </row>
    <row r="2185" spans="1:7" ht="13.5">
      <c r="A2185" t="str">
        <f>"663836"</f>
        <v>663836</v>
      </c>
      <c r="B2185" s="1" t="s">
        <v>2173</v>
      </c>
      <c r="C2185" t="s">
        <v>24</v>
      </c>
      <c r="D2185" t="s">
        <v>3528</v>
      </c>
      <c r="E2185" t="s">
        <v>197</v>
      </c>
      <c r="F2185" t="s">
        <v>6606</v>
      </c>
      <c r="G2185" s="1">
        <v>2184</v>
      </c>
    </row>
    <row r="2186" spans="1:7" ht="13.5">
      <c r="A2186" t="str">
        <f>"001395"</f>
        <v>001395</v>
      </c>
      <c r="B2186" s="1" t="s">
        <v>2201</v>
      </c>
      <c r="C2186" t="s">
        <v>18</v>
      </c>
      <c r="D2186" t="s">
        <v>3529</v>
      </c>
      <c r="E2186" t="s">
        <v>9</v>
      </c>
      <c r="F2186" t="s">
        <v>6607</v>
      </c>
      <c r="G2186" s="1">
        <v>2185</v>
      </c>
    </row>
    <row r="2187" spans="1:7" ht="13.5">
      <c r="A2187" t="str">
        <f>"006121"</f>
        <v>006121</v>
      </c>
      <c r="B2187" s="1" t="s">
        <v>1292</v>
      </c>
      <c r="C2187" t="s">
        <v>77</v>
      </c>
      <c r="D2187" t="s">
        <v>3530</v>
      </c>
      <c r="E2187" t="s">
        <v>9</v>
      </c>
      <c r="F2187" t="s">
        <v>6608</v>
      </c>
      <c r="G2187" s="1">
        <v>2186</v>
      </c>
    </row>
    <row r="2188" spans="1:7" ht="13.5">
      <c r="A2188" t="str">
        <f>"001387"</f>
        <v>001387</v>
      </c>
      <c r="B2188" s="1" t="s">
        <v>587</v>
      </c>
      <c r="C2188" t="s">
        <v>588</v>
      </c>
      <c r="D2188" t="s">
        <v>3531</v>
      </c>
      <c r="E2188" t="s">
        <v>9</v>
      </c>
      <c r="F2188" t="s">
        <v>6609</v>
      </c>
      <c r="G2188" s="1">
        <v>2187</v>
      </c>
    </row>
    <row r="2189" spans="1:7" ht="13.5">
      <c r="A2189" t="str">
        <f>"002236"</f>
        <v>002236</v>
      </c>
      <c r="B2189" s="1" t="s">
        <v>996</v>
      </c>
      <c r="C2189" t="s">
        <v>512</v>
      </c>
      <c r="D2189" t="s">
        <v>3532</v>
      </c>
      <c r="E2189" t="s">
        <v>9</v>
      </c>
      <c r="F2189" t="s">
        <v>6610</v>
      </c>
      <c r="G2189" s="1">
        <v>2188</v>
      </c>
    </row>
    <row r="2190" spans="1:7" ht="13.5">
      <c r="A2190" t="str">
        <f>"029999"</f>
        <v>029999</v>
      </c>
      <c r="B2190" s="1" t="s">
        <v>3399</v>
      </c>
      <c r="C2190" t="s">
        <v>129</v>
      </c>
      <c r="D2190" t="s">
        <v>3533</v>
      </c>
      <c r="E2190" t="s">
        <v>9</v>
      </c>
      <c r="F2190" t="s">
        <v>6611</v>
      </c>
      <c r="G2190" s="1">
        <v>2189</v>
      </c>
    </row>
    <row r="2191" spans="1:7" ht="13.5">
      <c r="A2191" t="str">
        <f>"001060"</f>
        <v>001060</v>
      </c>
      <c r="B2191" s="1" t="s">
        <v>3534</v>
      </c>
      <c r="C2191" t="s">
        <v>82</v>
      </c>
      <c r="D2191" t="s">
        <v>3535</v>
      </c>
      <c r="E2191" t="s">
        <v>32</v>
      </c>
      <c r="F2191" t="s">
        <v>6612</v>
      </c>
      <c r="G2191" s="1">
        <v>2190</v>
      </c>
    </row>
    <row r="2192" spans="1:7" ht="13.5">
      <c r="A2192" t="str">
        <f>"966666"</f>
        <v>966666</v>
      </c>
      <c r="B2192" s="1" t="s">
        <v>1867</v>
      </c>
      <c r="C2192" t="s">
        <v>98</v>
      </c>
      <c r="D2192" t="s">
        <v>3536</v>
      </c>
      <c r="E2192" t="s">
        <v>9</v>
      </c>
      <c r="F2192" t="s">
        <v>6613</v>
      </c>
      <c r="G2192" s="1">
        <v>2191</v>
      </c>
    </row>
    <row r="2193" spans="1:7" ht="13.5">
      <c r="A2193" t="str">
        <f>"007882"</f>
        <v>007882</v>
      </c>
      <c r="B2193" s="1" t="s">
        <v>1438</v>
      </c>
      <c r="C2193" t="s">
        <v>129</v>
      </c>
      <c r="D2193" t="s">
        <v>3537</v>
      </c>
      <c r="E2193" t="s">
        <v>9</v>
      </c>
      <c r="F2193" t="s">
        <v>6614</v>
      </c>
      <c r="G2193" s="1">
        <v>2192</v>
      </c>
    </row>
    <row r="2194" spans="1:7" ht="13.5">
      <c r="A2194" t="str">
        <f>"005899"</f>
        <v>005899</v>
      </c>
      <c r="B2194" s="1" t="s">
        <v>3538</v>
      </c>
      <c r="C2194" t="s">
        <v>490</v>
      </c>
      <c r="D2194" t="s">
        <v>3539</v>
      </c>
      <c r="E2194" t="s">
        <v>9</v>
      </c>
      <c r="F2194" t="s">
        <v>6615</v>
      </c>
      <c r="G2194" s="1">
        <v>2193</v>
      </c>
    </row>
    <row r="2195" spans="1:7" ht="13.5">
      <c r="A2195" t="str">
        <f>"002733"</f>
        <v>002733</v>
      </c>
      <c r="B2195" s="1" t="s">
        <v>162</v>
      </c>
      <c r="C2195" t="s">
        <v>163</v>
      </c>
      <c r="D2195" t="s">
        <v>3540</v>
      </c>
      <c r="E2195" t="s">
        <v>197</v>
      </c>
      <c r="F2195" t="s">
        <v>6616</v>
      </c>
      <c r="G2195" s="1">
        <v>2194</v>
      </c>
    </row>
    <row r="2196" spans="1:7" ht="13.5">
      <c r="A2196" t="str">
        <f>"000160"</f>
        <v>000160</v>
      </c>
      <c r="B2196" s="1" t="s">
        <v>3541</v>
      </c>
      <c r="C2196" t="s">
        <v>72</v>
      </c>
      <c r="D2196" t="s">
        <v>3542</v>
      </c>
      <c r="E2196" t="s">
        <v>32</v>
      </c>
      <c r="F2196" t="s">
        <v>6617</v>
      </c>
      <c r="G2196" s="1">
        <v>2195</v>
      </c>
    </row>
    <row r="2197" spans="1:7" ht="13.5">
      <c r="A2197" t="str">
        <f>"001608"</f>
        <v>001608</v>
      </c>
      <c r="B2197" s="1" t="s">
        <v>2337</v>
      </c>
      <c r="C2197" t="s">
        <v>1400</v>
      </c>
      <c r="D2197" t="s">
        <v>3543</v>
      </c>
      <c r="E2197" t="s">
        <v>32</v>
      </c>
      <c r="F2197" t="s">
        <v>6618</v>
      </c>
      <c r="G2197" s="1">
        <v>2196</v>
      </c>
    </row>
    <row r="2198" spans="1:7" ht="13.5">
      <c r="A2198" t="str">
        <f>"001029"</f>
        <v>001029</v>
      </c>
      <c r="B2198" s="1" t="s">
        <v>1405</v>
      </c>
      <c r="C2198" t="s">
        <v>1406</v>
      </c>
      <c r="D2198" t="s">
        <v>3544</v>
      </c>
      <c r="E2198" t="s">
        <v>9</v>
      </c>
      <c r="F2198" t="s">
        <v>6619</v>
      </c>
      <c r="G2198" s="1">
        <v>2197</v>
      </c>
    </row>
    <row r="2199" spans="1:7" ht="13.5">
      <c r="A2199" t="str">
        <f>"008008"</f>
        <v>008008</v>
      </c>
      <c r="B2199" s="1" t="s">
        <v>2249</v>
      </c>
      <c r="C2199" t="s">
        <v>151</v>
      </c>
      <c r="D2199" t="s">
        <v>3545</v>
      </c>
      <c r="E2199" t="s">
        <v>197</v>
      </c>
      <c r="F2199" t="s">
        <v>6620</v>
      </c>
      <c r="G2199" s="1">
        <v>2198</v>
      </c>
    </row>
    <row r="2200" spans="1:7" ht="13.5">
      <c r="A2200" t="str">
        <f>"005120"</f>
        <v>005120</v>
      </c>
      <c r="B2200" s="1" t="s">
        <v>3546</v>
      </c>
      <c r="C2200" t="s">
        <v>60</v>
      </c>
      <c r="D2200" t="s">
        <v>3547</v>
      </c>
      <c r="E2200" t="s">
        <v>9</v>
      </c>
      <c r="F2200" t="s">
        <v>6621</v>
      </c>
      <c r="G2200" s="1">
        <v>2199</v>
      </c>
    </row>
    <row r="2201" spans="1:7" ht="13.5">
      <c r="A2201" t="str">
        <f>"061212"</f>
        <v>061212</v>
      </c>
      <c r="B2201" s="1" t="s">
        <v>1869</v>
      </c>
      <c r="C2201" t="s">
        <v>24</v>
      </c>
      <c r="D2201" t="s">
        <v>3548</v>
      </c>
      <c r="E2201" t="s">
        <v>9</v>
      </c>
      <c r="F2201" t="s">
        <v>6622</v>
      </c>
      <c r="G2201" s="1">
        <v>2200</v>
      </c>
    </row>
    <row r="2202" spans="1:7" ht="13.5">
      <c r="A2202" t="str">
        <f>"009822"</f>
        <v>009822</v>
      </c>
      <c r="B2202" s="1" t="s">
        <v>1479</v>
      </c>
      <c r="C2202" t="s">
        <v>151</v>
      </c>
      <c r="D2202" t="s">
        <v>3549</v>
      </c>
      <c r="E2202" t="s">
        <v>9</v>
      </c>
      <c r="F2202" t="s">
        <v>6623</v>
      </c>
      <c r="G2202" s="1">
        <v>2201</v>
      </c>
    </row>
    <row r="2203" spans="1:7" ht="13.5">
      <c r="A2203" t="str">
        <f>"000036"</f>
        <v>000036</v>
      </c>
      <c r="B2203" s="1" t="s">
        <v>274</v>
      </c>
      <c r="C2203" t="s">
        <v>57</v>
      </c>
      <c r="D2203" t="s">
        <v>3550</v>
      </c>
      <c r="E2203" t="s">
        <v>9</v>
      </c>
      <c r="F2203" t="s">
        <v>6624</v>
      </c>
      <c r="G2203" s="1">
        <v>2202</v>
      </c>
    </row>
    <row r="2204" spans="1:7" ht="13.5">
      <c r="A2204" t="str">
        <f>"001617"</f>
        <v>001617</v>
      </c>
      <c r="B2204" s="1" t="s">
        <v>3551</v>
      </c>
      <c r="C2204" t="s">
        <v>98</v>
      </c>
      <c r="D2204" t="s">
        <v>3552</v>
      </c>
      <c r="E2204" t="s">
        <v>241</v>
      </c>
      <c r="F2204" t="s">
        <v>6625</v>
      </c>
      <c r="G2204" s="1">
        <v>2203</v>
      </c>
    </row>
    <row r="2205" spans="1:7" ht="13.5">
      <c r="A2205" t="str">
        <f>"007816"</f>
        <v>007816</v>
      </c>
      <c r="B2205" s="1" t="s">
        <v>3553</v>
      </c>
      <c r="C2205" t="s">
        <v>850</v>
      </c>
      <c r="D2205" t="s">
        <v>3554</v>
      </c>
      <c r="E2205" t="s">
        <v>36</v>
      </c>
      <c r="F2205" t="s">
        <v>6626</v>
      </c>
      <c r="G2205" s="1">
        <v>2204</v>
      </c>
    </row>
    <row r="2206" spans="1:7" ht="13.5">
      <c r="A2206" t="str">
        <f>"006068"</f>
        <v>006068</v>
      </c>
      <c r="B2206" s="1" t="s">
        <v>3169</v>
      </c>
      <c r="C2206" t="s">
        <v>850</v>
      </c>
      <c r="D2206" t="s">
        <v>3555</v>
      </c>
      <c r="E2206" t="s">
        <v>9</v>
      </c>
      <c r="F2206" t="s">
        <v>6627</v>
      </c>
      <c r="G2206" s="1">
        <v>2205</v>
      </c>
    </row>
    <row r="2207" spans="1:7" ht="13.5">
      <c r="A2207" t="str">
        <f>"001898"</f>
        <v>001898</v>
      </c>
      <c r="B2207" s="1" t="s">
        <v>1628</v>
      </c>
      <c r="C2207" t="s">
        <v>101</v>
      </c>
      <c r="D2207" t="s">
        <v>3556</v>
      </c>
      <c r="E2207" t="s">
        <v>9</v>
      </c>
      <c r="F2207" t="s">
        <v>6628</v>
      </c>
      <c r="G2207" s="1">
        <v>2206</v>
      </c>
    </row>
    <row r="2208" spans="1:7" ht="13.5">
      <c r="A2208" t="str">
        <f>"384444"</f>
        <v>384444</v>
      </c>
      <c r="B2208" s="1" t="s">
        <v>1223</v>
      </c>
      <c r="C2208" t="s">
        <v>547</v>
      </c>
      <c r="D2208" t="s">
        <v>3557</v>
      </c>
      <c r="E2208" t="s">
        <v>32</v>
      </c>
      <c r="F2208" t="s">
        <v>6629</v>
      </c>
      <c r="G2208" s="1">
        <v>2207</v>
      </c>
    </row>
    <row r="2209" spans="1:7" ht="13.5">
      <c r="A2209" t="str">
        <f>"000519"</f>
        <v>000519</v>
      </c>
      <c r="B2209" s="1" t="s">
        <v>3558</v>
      </c>
      <c r="C2209" t="s">
        <v>38</v>
      </c>
      <c r="D2209" t="s">
        <v>3559</v>
      </c>
      <c r="E2209" t="s">
        <v>197</v>
      </c>
      <c r="F2209" t="s">
        <v>6630</v>
      </c>
      <c r="G2209" s="1">
        <v>2208</v>
      </c>
    </row>
    <row r="2210" spans="1:7" ht="13.5">
      <c r="A2210" t="str">
        <f>"000851"</f>
        <v>000851</v>
      </c>
      <c r="B2210" s="1" t="s">
        <v>2062</v>
      </c>
      <c r="C2210" t="s">
        <v>41</v>
      </c>
      <c r="D2210" t="s">
        <v>3560</v>
      </c>
      <c r="E2210" t="s">
        <v>197</v>
      </c>
      <c r="F2210" t="s">
        <v>6631</v>
      </c>
      <c r="G2210" s="1">
        <v>2209</v>
      </c>
    </row>
    <row r="2211" spans="1:7" ht="13.5">
      <c r="A2211" t="str">
        <f>"009678"</f>
        <v>009678</v>
      </c>
      <c r="B2211" s="1" t="s">
        <v>64</v>
      </c>
      <c r="C2211" t="s">
        <v>65</v>
      </c>
      <c r="D2211" t="s">
        <v>3561</v>
      </c>
      <c r="E2211" t="s">
        <v>13</v>
      </c>
      <c r="F2211" t="s">
        <v>6632</v>
      </c>
      <c r="G2211" s="1">
        <v>2210</v>
      </c>
    </row>
    <row r="2212" spans="1:7" ht="13.5">
      <c r="A2212" t="str">
        <f>"006928"</f>
        <v>006928</v>
      </c>
      <c r="B2212" s="1" t="s">
        <v>3562</v>
      </c>
      <c r="C2212" t="s">
        <v>50</v>
      </c>
      <c r="D2212" t="s">
        <v>3563</v>
      </c>
      <c r="E2212" t="s">
        <v>9</v>
      </c>
      <c r="F2212" t="s">
        <v>6633</v>
      </c>
      <c r="G2212" s="1">
        <v>2211</v>
      </c>
    </row>
    <row r="2213" spans="1:7" ht="13.5">
      <c r="A2213" t="str">
        <f>"007369"</f>
        <v>007369</v>
      </c>
      <c r="B2213" s="1" t="s">
        <v>1058</v>
      </c>
      <c r="C2213" t="s">
        <v>1059</v>
      </c>
      <c r="D2213" t="s">
        <v>3564</v>
      </c>
      <c r="E2213" t="s">
        <v>13</v>
      </c>
      <c r="F2213" t="s">
        <v>6634</v>
      </c>
      <c r="G2213" s="1">
        <v>2212</v>
      </c>
    </row>
    <row r="2214" spans="1:7" ht="13.5">
      <c r="A2214" t="str">
        <f>"005116"</f>
        <v>005116</v>
      </c>
      <c r="B2214" s="1" t="s">
        <v>727</v>
      </c>
      <c r="C2214" t="s">
        <v>107</v>
      </c>
      <c r="D2214" t="s">
        <v>3565</v>
      </c>
      <c r="E2214" t="s">
        <v>32</v>
      </c>
      <c r="F2214" t="s">
        <v>6635</v>
      </c>
      <c r="G2214" s="1">
        <v>2213</v>
      </c>
    </row>
    <row r="2215" spans="1:7" ht="13.5">
      <c r="A2215" t="str">
        <f>"020991"</f>
        <v>020991</v>
      </c>
      <c r="B2215" s="1" t="s">
        <v>3566</v>
      </c>
      <c r="C2215" t="s">
        <v>72</v>
      </c>
      <c r="D2215" t="s">
        <v>3567</v>
      </c>
      <c r="E2215" t="s">
        <v>9</v>
      </c>
      <c r="F2215" t="s">
        <v>6636</v>
      </c>
      <c r="G2215" s="1">
        <v>2214</v>
      </c>
    </row>
    <row r="2216" spans="1:7" ht="13.5">
      <c r="A2216" t="str">
        <f>"007426"</f>
        <v>007426</v>
      </c>
      <c r="B2216" s="1" t="s">
        <v>2469</v>
      </c>
      <c r="C2216" t="s">
        <v>101</v>
      </c>
      <c r="D2216" t="s">
        <v>3568</v>
      </c>
      <c r="E2216" t="s">
        <v>90</v>
      </c>
      <c r="F2216" t="s">
        <v>6637</v>
      </c>
      <c r="G2216" s="1">
        <v>2215</v>
      </c>
    </row>
    <row r="2217" spans="1:7" ht="13.5">
      <c r="A2217" t="str">
        <f>"820333"</f>
        <v>820333</v>
      </c>
      <c r="B2217" s="1" t="s">
        <v>3569</v>
      </c>
      <c r="C2217" t="s">
        <v>3570</v>
      </c>
      <c r="D2217" t="s">
        <v>3571</v>
      </c>
      <c r="E2217" t="s">
        <v>36</v>
      </c>
      <c r="F2217" t="s">
        <v>6638</v>
      </c>
      <c r="G2217" s="1">
        <v>2216</v>
      </c>
    </row>
    <row r="2218" spans="1:7" ht="13.5">
      <c r="A2218" t="str">
        <f>"008836"</f>
        <v>008836</v>
      </c>
      <c r="B2218" s="1" t="s">
        <v>3572</v>
      </c>
      <c r="C2218" t="s">
        <v>7</v>
      </c>
      <c r="D2218" t="s">
        <v>3573</v>
      </c>
      <c r="E2218" t="s">
        <v>9</v>
      </c>
      <c r="F2218" t="s">
        <v>6639</v>
      </c>
      <c r="G2218" s="1">
        <v>2217</v>
      </c>
    </row>
    <row r="2219" spans="1:7" ht="13.5">
      <c r="A2219" t="str">
        <f>"000873"</f>
        <v>000873</v>
      </c>
      <c r="B2219" s="1" t="s">
        <v>949</v>
      </c>
      <c r="C2219" t="s">
        <v>135</v>
      </c>
      <c r="D2219" t="s">
        <v>3574</v>
      </c>
      <c r="E2219" t="s">
        <v>9</v>
      </c>
      <c r="F2219" t="s">
        <v>6640</v>
      </c>
      <c r="G2219" s="1">
        <v>2218</v>
      </c>
    </row>
    <row r="2220" spans="1:7" ht="13.5">
      <c r="A2220" t="str">
        <f>"002733"</f>
        <v>002733</v>
      </c>
      <c r="B2220" s="1" t="s">
        <v>162</v>
      </c>
      <c r="C2220" t="s">
        <v>163</v>
      </c>
      <c r="D2220" t="s">
        <v>3575</v>
      </c>
      <c r="E2220" t="s">
        <v>197</v>
      </c>
      <c r="F2220" t="s">
        <v>6641</v>
      </c>
      <c r="G2220" s="1">
        <v>2219</v>
      </c>
    </row>
    <row r="2221" spans="1:7" ht="13.5">
      <c r="A2221" t="str">
        <f>"003869"</f>
        <v>003869</v>
      </c>
      <c r="B2221" s="1" t="s">
        <v>2921</v>
      </c>
      <c r="C2221" t="s">
        <v>2922</v>
      </c>
      <c r="D2221" t="s">
        <v>3576</v>
      </c>
      <c r="E2221" t="s">
        <v>32</v>
      </c>
      <c r="F2221" t="s">
        <v>6642</v>
      </c>
      <c r="G2221" s="1">
        <v>2220</v>
      </c>
    </row>
    <row r="2222" spans="1:7" ht="13.5">
      <c r="A2222" t="str">
        <f>"003569"</f>
        <v>003569</v>
      </c>
      <c r="B2222" s="1" t="s">
        <v>2125</v>
      </c>
      <c r="C2222" t="s">
        <v>34</v>
      </c>
      <c r="D2222" t="s">
        <v>3577</v>
      </c>
      <c r="E2222" t="s">
        <v>9</v>
      </c>
      <c r="F2222" t="s">
        <v>6643</v>
      </c>
      <c r="G2222" s="1">
        <v>2221</v>
      </c>
    </row>
    <row r="2223" spans="1:7" ht="13.5">
      <c r="A2223" t="str">
        <f>"000273"</f>
        <v>000273</v>
      </c>
      <c r="B2223" s="1" t="s">
        <v>2895</v>
      </c>
      <c r="C2223" t="s">
        <v>98</v>
      </c>
      <c r="D2223" t="s">
        <v>3578</v>
      </c>
      <c r="E2223" t="s">
        <v>9</v>
      </c>
      <c r="F2223" t="s">
        <v>6644</v>
      </c>
      <c r="G2223" s="1">
        <v>2222</v>
      </c>
    </row>
    <row r="2224" spans="1:7" ht="13.5">
      <c r="A2224" t="str">
        <f>"000873"</f>
        <v>000873</v>
      </c>
      <c r="B2224" s="1" t="s">
        <v>949</v>
      </c>
      <c r="C2224" t="s">
        <v>135</v>
      </c>
      <c r="D2224" t="s">
        <v>3579</v>
      </c>
      <c r="E2224" t="s">
        <v>197</v>
      </c>
      <c r="F2224" t="s">
        <v>6645</v>
      </c>
      <c r="G2224" s="1">
        <v>2223</v>
      </c>
    </row>
    <row r="2225" spans="1:7" ht="13.5">
      <c r="A2225" t="str">
        <f>"009218"</f>
        <v>009218</v>
      </c>
      <c r="B2225" s="1" t="s">
        <v>3580</v>
      </c>
      <c r="C2225" t="s">
        <v>2052</v>
      </c>
      <c r="D2225" t="s">
        <v>3581</v>
      </c>
      <c r="E2225" t="s">
        <v>9</v>
      </c>
      <c r="F2225" t="s">
        <v>6646</v>
      </c>
      <c r="G2225" s="1">
        <v>2224</v>
      </c>
    </row>
    <row r="2226" spans="1:7" ht="13.5">
      <c r="A2226" t="str">
        <f>"015558"</f>
        <v>015558</v>
      </c>
      <c r="B2226" s="1" t="s">
        <v>2044</v>
      </c>
      <c r="C2226" t="s">
        <v>1149</v>
      </c>
      <c r="D2226" t="s">
        <v>3582</v>
      </c>
      <c r="E2226" t="s">
        <v>90</v>
      </c>
      <c r="F2226" t="s">
        <v>6647</v>
      </c>
      <c r="G2226" s="1">
        <v>2225</v>
      </c>
    </row>
    <row r="2227" spans="1:7" ht="13.5">
      <c r="A2227" t="str">
        <f>"076666"</f>
        <v>076666</v>
      </c>
      <c r="B2227" s="1" t="s">
        <v>2033</v>
      </c>
      <c r="C2227" t="s">
        <v>68</v>
      </c>
      <c r="D2227" t="s">
        <v>3583</v>
      </c>
      <c r="E2227" t="s">
        <v>32</v>
      </c>
      <c r="F2227" t="s">
        <v>6648</v>
      </c>
      <c r="G2227" s="1">
        <v>2226</v>
      </c>
    </row>
    <row r="2228" spans="1:7" ht="13.5">
      <c r="A2228" t="str">
        <f>"383338"</f>
        <v>383338</v>
      </c>
      <c r="B2228" s="1" t="s">
        <v>1268</v>
      </c>
      <c r="C2228" t="s">
        <v>177</v>
      </c>
      <c r="D2228" t="s">
        <v>3584</v>
      </c>
      <c r="E2228" t="s">
        <v>9</v>
      </c>
      <c r="F2228" t="s">
        <v>6649</v>
      </c>
      <c r="G2228" s="1">
        <v>2227</v>
      </c>
    </row>
    <row r="2229" spans="1:7" ht="13.5">
      <c r="A2229" t="str">
        <f>"961116"</f>
        <v>961116</v>
      </c>
      <c r="B2229" s="1" t="s">
        <v>610</v>
      </c>
      <c r="C2229" t="s">
        <v>98</v>
      </c>
      <c r="D2229" t="s">
        <v>3585</v>
      </c>
      <c r="E2229" t="s">
        <v>13</v>
      </c>
      <c r="F2229" t="s">
        <v>6650</v>
      </c>
      <c r="G2229" s="1">
        <v>2228</v>
      </c>
    </row>
    <row r="2230" spans="1:7" ht="13.5">
      <c r="A2230" t="str">
        <f>"066853"</f>
        <v>066853</v>
      </c>
      <c r="B2230" s="1" t="s">
        <v>1103</v>
      </c>
      <c r="C2230" t="s">
        <v>82</v>
      </c>
      <c r="D2230" t="s">
        <v>3586</v>
      </c>
      <c r="E2230" t="s">
        <v>32</v>
      </c>
      <c r="F2230" t="s">
        <v>6651</v>
      </c>
      <c r="G2230" s="1">
        <v>2229</v>
      </c>
    </row>
    <row r="2231" spans="1:7" ht="13.5">
      <c r="A2231" t="str">
        <f>"000154"</f>
        <v>000154</v>
      </c>
      <c r="B2231" s="1" t="s">
        <v>1693</v>
      </c>
      <c r="C2231" t="s">
        <v>1694</v>
      </c>
      <c r="D2231" t="s">
        <v>3587</v>
      </c>
      <c r="E2231" t="s">
        <v>32</v>
      </c>
      <c r="F2231" t="s">
        <v>6652</v>
      </c>
      <c r="G2231" s="1">
        <v>2230</v>
      </c>
    </row>
    <row r="2232" spans="1:7" ht="13.5">
      <c r="A2232" t="str">
        <f>"002176"</f>
        <v>002176</v>
      </c>
      <c r="B2232" s="1" t="s">
        <v>1862</v>
      </c>
      <c r="C2232" t="s">
        <v>107</v>
      </c>
      <c r="D2232" t="s">
        <v>3588</v>
      </c>
      <c r="E2232" t="s">
        <v>278</v>
      </c>
      <c r="F2232" t="s">
        <v>6653</v>
      </c>
      <c r="G2232" s="1">
        <v>2231</v>
      </c>
    </row>
    <row r="2233" spans="1:7" ht="13.5">
      <c r="A2233" t="str">
        <f>"003368"</f>
        <v>003368</v>
      </c>
      <c r="B2233" s="1" t="s">
        <v>1195</v>
      </c>
      <c r="C2233" t="s">
        <v>34</v>
      </c>
      <c r="D2233" t="s">
        <v>3589</v>
      </c>
      <c r="E2233" t="s">
        <v>32</v>
      </c>
      <c r="F2233" t="s">
        <v>6654</v>
      </c>
      <c r="G2233" s="1">
        <v>2232</v>
      </c>
    </row>
    <row r="2234" spans="1:7" ht="13.5">
      <c r="A2234" t="str">
        <f>"000051"</f>
        <v>000051</v>
      </c>
      <c r="B2234" s="1" t="s">
        <v>43</v>
      </c>
      <c r="C2234" t="s">
        <v>44</v>
      </c>
      <c r="D2234" t="s">
        <v>3590</v>
      </c>
      <c r="E2234" t="s">
        <v>32</v>
      </c>
      <c r="F2234" t="s">
        <v>6655</v>
      </c>
      <c r="G2234" s="1">
        <v>2233</v>
      </c>
    </row>
    <row r="2235" spans="1:7" ht="13.5">
      <c r="A2235" t="str">
        <f>"009811"</f>
        <v>009811</v>
      </c>
      <c r="B2235" s="1" t="s">
        <v>2620</v>
      </c>
      <c r="C2235" t="s">
        <v>101</v>
      </c>
      <c r="D2235" t="s">
        <v>3591</v>
      </c>
      <c r="E2235" t="s">
        <v>9</v>
      </c>
      <c r="F2235" t="s">
        <v>6656</v>
      </c>
      <c r="G2235" s="1">
        <v>2234</v>
      </c>
    </row>
    <row r="2236" spans="1:7" ht="13.5">
      <c r="A2236" t="str">
        <f>"008111"</f>
        <v>008111</v>
      </c>
      <c r="B2236" s="1" t="s">
        <v>3592</v>
      </c>
      <c r="C2236" t="s">
        <v>3593</v>
      </c>
      <c r="D2236" t="s">
        <v>3594</v>
      </c>
      <c r="E2236" t="s">
        <v>32</v>
      </c>
      <c r="F2236" t="s">
        <v>6657</v>
      </c>
      <c r="G2236" s="1">
        <v>2235</v>
      </c>
    </row>
    <row r="2237" spans="1:7" ht="13.5">
      <c r="A2237" t="str">
        <f>"163333"</f>
        <v>163333</v>
      </c>
      <c r="B2237" s="1" t="s">
        <v>325</v>
      </c>
      <c r="C2237" t="s">
        <v>326</v>
      </c>
      <c r="D2237" t="s">
        <v>3595</v>
      </c>
      <c r="E2237" t="s">
        <v>32</v>
      </c>
      <c r="F2237" t="s">
        <v>6658</v>
      </c>
      <c r="G2237" s="1">
        <v>2236</v>
      </c>
    </row>
    <row r="2238" spans="1:7" ht="13.5">
      <c r="A2238" t="str">
        <f>"005663"</f>
        <v>005663</v>
      </c>
      <c r="B2238" s="1" t="s">
        <v>3596</v>
      </c>
      <c r="C2238" t="s">
        <v>77</v>
      </c>
      <c r="D2238" t="s">
        <v>3597</v>
      </c>
      <c r="E2238" t="s">
        <v>142</v>
      </c>
      <c r="F2238" t="s">
        <v>6659</v>
      </c>
      <c r="G2238" s="1">
        <v>2237</v>
      </c>
    </row>
    <row r="2239" spans="1:7" ht="13.5">
      <c r="A2239" t="str">
        <f>"000761"</f>
        <v>000761</v>
      </c>
      <c r="B2239" s="1" t="s">
        <v>26</v>
      </c>
      <c r="C2239" t="s">
        <v>27</v>
      </c>
      <c r="D2239" t="s">
        <v>3598</v>
      </c>
      <c r="E2239" t="s">
        <v>36</v>
      </c>
      <c r="F2239" t="s">
        <v>6660</v>
      </c>
      <c r="G2239" s="1">
        <v>2238</v>
      </c>
    </row>
    <row r="2240" spans="1:7" ht="13.5">
      <c r="A2240" t="str">
        <f>"006686"</f>
        <v>006686</v>
      </c>
      <c r="B2240" s="1" t="s">
        <v>625</v>
      </c>
      <c r="C2240" t="s">
        <v>95</v>
      </c>
      <c r="D2240" t="s">
        <v>3599</v>
      </c>
      <c r="E2240" t="s">
        <v>9</v>
      </c>
      <c r="F2240" t="s">
        <v>6661</v>
      </c>
      <c r="G2240" s="1">
        <v>2239</v>
      </c>
    </row>
    <row r="2241" spans="1:7" ht="13.5">
      <c r="A2241" t="str">
        <f>"000053"</f>
        <v>000053</v>
      </c>
      <c r="B2241" s="1" t="s">
        <v>1011</v>
      </c>
      <c r="C2241" t="s">
        <v>1012</v>
      </c>
      <c r="D2241" t="s">
        <v>3600</v>
      </c>
      <c r="E2241" t="s">
        <v>179</v>
      </c>
      <c r="F2241" t="s">
        <v>6662</v>
      </c>
      <c r="G2241" s="1">
        <v>2240</v>
      </c>
    </row>
    <row r="2242" spans="1:7" ht="13.5">
      <c r="A2242" t="str">
        <f>"956666"</f>
        <v>956666</v>
      </c>
      <c r="B2242" s="1" t="s">
        <v>268</v>
      </c>
      <c r="C2242" t="s">
        <v>72</v>
      </c>
      <c r="D2242" t="s">
        <v>3601</v>
      </c>
      <c r="E2242" t="s">
        <v>32</v>
      </c>
      <c r="F2242" t="s">
        <v>6663</v>
      </c>
      <c r="G2242" s="1">
        <v>2241</v>
      </c>
    </row>
    <row r="2243" spans="1:7" ht="13.5">
      <c r="A2243" t="str">
        <f>"663836"</f>
        <v>663836</v>
      </c>
      <c r="B2243" s="1" t="s">
        <v>2173</v>
      </c>
      <c r="C2243" t="s">
        <v>24</v>
      </c>
      <c r="D2243" t="s">
        <v>3602</v>
      </c>
      <c r="E2243" t="s">
        <v>32</v>
      </c>
      <c r="F2243" t="s">
        <v>6664</v>
      </c>
      <c r="G2243" s="1">
        <v>2242</v>
      </c>
    </row>
    <row r="2244" spans="1:7" ht="13.5">
      <c r="A2244" t="str">
        <f>"000802"</f>
        <v>000802</v>
      </c>
      <c r="B2244" s="1" t="s">
        <v>71</v>
      </c>
      <c r="C2244" t="s">
        <v>72</v>
      </c>
      <c r="D2244" t="s">
        <v>3603</v>
      </c>
      <c r="E2244" t="s">
        <v>179</v>
      </c>
      <c r="F2244" t="s">
        <v>6665</v>
      </c>
      <c r="G2244" s="1">
        <v>2243</v>
      </c>
    </row>
    <row r="2245" spans="1:7" ht="13.5">
      <c r="A2245" t="str">
        <f>"006603"</f>
        <v>006603</v>
      </c>
      <c r="B2245" s="1" t="s">
        <v>1988</v>
      </c>
      <c r="C2245" t="s">
        <v>101</v>
      </c>
      <c r="D2245" t="s">
        <v>3604</v>
      </c>
      <c r="E2245" t="s">
        <v>197</v>
      </c>
      <c r="F2245" t="s">
        <v>6666</v>
      </c>
      <c r="G2245" s="1">
        <v>2244</v>
      </c>
    </row>
    <row r="2246" spans="1:7" ht="13.5">
      <c r="A2246" t="str">
        <f>"384444"</f>
        <v>384444</v>
      </c>
      <c r="B2246" s="1" t="s">
        <v>1223</v>
      </c>
      <c r="C2246" t="s">
        <v>547</v>
      </c>
      <c r="D2246" t="s">
        <v>3605</v>
      </c>
      <c r="E2246" t="s">
        <v>32</v>
      </c>
      <c r="F2246" t="s">
        <v>6667</v>
      </c>
      <c r="G2246" s="1">
        <v>2245</v>
      </c>
    </row>
    <row r="2247" spans="1:7" ht="13.5">
      <c r="A2247" t="str">
        <f>"009678"</f>
        <v>009678</v>
      </c>
      <c r="B2247" s="1" t="s">
        <v>64</v>
      </c>
      <c r="C2247" t="s">
        <v>65</v>
      </c>
      <c r="D2247" t="s">
        <v>3606</v>
      </c>
      <c r="E2247" t="s">
        <v>13</v>
      </c>
      <c r="F2247" t="s">
        <v>6668</v>
      </c>
      <c r="G2247" s="1">
        <v>2246</v>
      </c>
    </row>
    <row r="2248" spans="1:7" ht="13.5">
      <c r="A2248" t="str">
        <f>"000560"</f>
        <v>000560</v>
      </c>
      <c r="B2248" s="1" t="s">
        <v>1727</v>
      </c>
      <c r="C2248" t="s">
        <v>1564</v>
      </c>
      <c r="D2248" t="s">
        <v>3607</v>
      </c>
      <c r="E2248" t="s">
        <v>241</v>
      </c>
      <c r="F2248" t="s">
        <v>6669</v>
      </c>
      <c r="G2248" s="1">
        <v>2247</v>
      </c>
    </row>
    <row r="2249" spans="1:7" ht="13.5">
      <c r="A2249" t="str">
        <f>"100002"</f>
        <v>100002</v>
      </c>
      <c r="B2249" s="1" t="s">
        <v>577</v>
      </c>
      <c r="C2249" t="s">
        <v>140</v>
      </c>
      <c r="D2249" t="s">
        <v>3608</v>
      </c>
      <c r="E2249" t="s">
        <v>32</v>
      </c>
      <c r="F2249" t="s">
        <v>6670</v>
      </c>
      <c r="G2249" s="1">
        <v>2248</v>
      </c>
    </row>
    <row r="2250" spans="1:7" ht="13.5">
      <c r="A2250" t="str">
        <f>"002869"</f>
        <v>002869</v>
      </c>
      <c r="B2250" s="1" t="s">
        <v>187</v>
      </c>
      <c r="C2250" t="s">
        <v>188</v>
      </c>
      <c r="D2250" t="s">
        <v>3609</v>
      </c>
      <c r="E2250" t="s">
        <v>241</v>
      </c>
      <c r="F2250" t="s">
        <v>6671</v>
      </c>
      <c r="G2250" s="1">
        <v>2249</v>
      </c>
    </row>
    <row r="2251" spans="1:7" ht="13.5">
      <c r="A2251" t="str">
        <f>"006929"</f>
        <v>006929</v>
      </c>
      <c r="B2251" s="1" t="s">
        <v>3358</v>
      </c>
      <c r="C2251" t="s">
        <v>101</v>
      </c>
      <c r="D2251" t="s">
        <v>3610</v>
      </c>
      <c r="E2251" t="s">
        <v>32</v>
      </c>
      <c r="F2251" t="s">
        <v>6672</v>
      </c>
      <c r="G2251" s="1">
        <v>2250</v>
      </c>
    </row>
    <row r="2252" spans="1:7" ht="13.5">
      <c r="A2252" t="str">
        <f>"004132"</f>
        <v>004132</v>
      </c>
      <c r="B2252" s="1" t="s">
        <v>1772</v>
      </c>
      <c r="C2252" t="s">
        <v>1773</v>
      </c>
      <c r="D2252" t="s">
        <v>3611</v>
      </c>
      <c r="E2252" t="s">
        <v>32</v>
      </c>
      <c r="F2252" t="s">
        <v>6673</v>
      </c>
      <c r="G2252" s="1">
        <v>2251</v>
      </c>
    </row>
    <row r="2253" spans="1:7" ht="13.5">
      <c r="A2253" t="str">
        <f>"066516"</f>
        <v>066516</v>
      </c>
      <c r="B2253" s="1" t="s">
        <v>3612</v>
      </c>
      <c r="C2253" t="s">
        <v>2147</v>
      </c>
      <c r="D2253" t="s">
        <v>3613</v>
      </c>
      <c r="E2253" t="s">
        <v>9</v>
      </c>
      <c r="F2253" t="s">
        <v>6674</v>
      </c>
      <c r="G2253" s="1">
        <v>2252</v>
      </c>
    </row>
    <row r="2254" spans="1:7" ht="13.5">
      <c r="A2254" t="str">
        <f>"000131"</f>
        <v>000131</v>
      </c>
      <c r="B2254" s="1" t="s">
        <v>1361</v>
      </c>
      <c r="C2254" t="s">
        <v>101</v>
      </c>
      <c r="D2254" t="s">
        <v>3614</v>
      </c>
      <c r="E2254" t="s">
        <v>36</v>
      </c>
      <c r="F2254" t="s">
        <v>6675</v>
      </c>
      <c r="G2254" s="1">
        <v>2253</v>
      </c>
    </row>
    <row r="2255" spans="1:7" ht="13.5">
      <c r="A2255" t="str">
        <f>"888166"</f>
        <v>888166</v>
      </c>
      <c r="B2255" s="1" t="s">
        <v>2060</v>
      </c>
      <c r="C2255" t="s">
        <v>588</v>
      </c>
      <c r="D2255" t="s">
        <v>3615</v>
      </c>
      <c r="E2255" t="s">
        <v>32</v>
      </c>
      <c r="F2255" t="s">
        <v>6676</v>
      </c>
      <c r="G2255" s="1">
        <v>2254</v>
      </c>
    </row>
    <row r="2256" spans="1:7" ht="13.5">
      <c r="A2256" t="str">
        <f>"009237"</f>
        <v>009237</v>
      </c>
      <c r="B2256" s="1" t="s">
        <v>523</v>
      </c>
      <c r="C2256" t="s">
        <v>72</v>
      </c>
      <c r="D2256" t="s">
        <v>3616</v>
      </c>
      <c r="E2256" t="s">
        <v>9</v>
      </c>
      <c r="F2256" t="s">
        <v>6677</v>
      </c>
      <c r="G2256" s="1">
        <v>2255</v>
      </c>
    </row>
    <row r="2257" spans="1:7" ht="13.5">
      <c r="A2257" t="str">
        <f>"000045"</f>
        <v>000045</v>
      </c>
      <c r="B2257" s="1" t="s">
        <v>885</v>
      </c>
      <c r="C2257" t="s">
        <v>193</v>
      </c>
      <c r="D2257" t="s">
        <v>3617</v>
      </c>
      <c r="E2257" t="s">
        <v>13</v>
      </c>
      <c r="F2257" t="s">
        <v>6678</v>
      </c>
      <c r="G2257" s="1">
        <v>2256</v>
      </c>
    </row>
    <row r="2258" spans="1:7" ht="13.5">
      <c r="A2258" t="str">
        <f>"002877"</f>
        <v>002877</v>
      </c>
      <c r="B2258" s="1" t="s">
        <v>1353</v>
      </c>
      <c r="C2258" t="s">
        <v>140</v>
      </c>
      <c r="D2258" t="s">
        <v>3618</v>
      </c>
      <c r="E2258" t="s">
        <v>9</v>
      </c>
      <c r="F2258" t="s">
        <v>6679</v>
      </c>
      <c r="G2258" s="1">
        <v>2257</v>
      </c>
    </row>
    <row r="2259" spans="1:7" ht="13.5">
      <c r="A2259" t="str">
        <f>"001029"</f>
        <v>001029</v>
      </c>
      <c r="B2259" s="1" t="s">
        <v>1405</v>
      </c>
      <c r="C2259" t="s">
        <v>1406</v>
      </c>
      <c r="D2259" t="s">
        <v>3619</v>
      </c>
      <c r="E2259" t="s">
        <v>52</v>
      </c>
      <c r="F2259" t="s">
        <v>6680</v>
      </c>
      <c r="G2259" s="1">
        <v>2258</v>
      </c>
    </row>
    <row r="2260" spans="1:7" ht="13.5">
      <c r="A2260" t="str">
        <f>"002118"</f>
        <v>002118</v>
      </c>
      <c r="B2260" s="1" t="s">
        <v>1213</v>
      </c>
      <c r="C2260" t="s">
        <v>50</v>
      </c>
      <c r="D2260" t="s">
        <v>3620</v>
      </c>
      <c r="E2260" t="s">
        <v>13</v>
      </c>
      <c r="F2260" t="s">
        <v>6681</v>
      </c>
      <c r="G2260" s="1">
        <v>2259</v>
      </c>
    </row>
    <row r="2261" spans="1:7" ht="13.5">
      <c r="A2261" t="str">
        <f>"001316"</f>
        <v>001316</v>
      </c>
      <c r="B2261" s="1" t="s">
        <v>2453</v>
      </c>
      <c r="C2261" t="s">
        <v>547</v>
      </c>
      <c r="D2261" t="s">
        <v>3621</v>
      </c>
      <c r="E2261" t="s">
        <v>32</v>
      </c>
      <c r="F2261" t="s">
        <v>6682</v>
      </c>
      <c r="G2261" s="1">
        <v>2260</v>
      </c>
    </row>
    <row r="2262" spans="1:7" ht="13.5">
      <c r="A2262" t="str">
        <f>"000169"</f>
        <v>000169</v>
      </c>
      <c r="B2262" s="1" t="s">
        <v>1241</v>
      </c>
      <c r="C2262" t="s">
        <v>57</v>
      </c>
      <c r="D2262" t="s">
        <v>3622</v>
      </c>
      <c r="E2262" t="s">
        <v>9</v>
      </c>
      <c r="F2262" t="s">
        <v>6683</v>
      </c>
      <c r="G2262" s="1">
        <v>2261</v>
      </c>
    </row>
    <row r="2263" spans="1:7" ht="13.5">
      <c r="A2263" t="str">
        <f>"001565"</f>
        <v>001565</v>
      </c>
      <c r="B2263" s="1" t="s">
        <v>2976</v>
      </c>
      <c r="C2263" t="s">
        <v>77</v>
      </c>
      <c r="D2263" t="s">
        <v>3623</v>
      </c>
      <c r="E2263" t="s">
        <v>32</v>
      </c>
      <c r="F2263" t="s">
        <v>6684</v>
      </c>
      <c r="G2263" s="1">
        <v>2262</v>
      </c>
    </row>
    <row r="2264" spans="1:7" ht="13.5">
      <c r="A2264" t="str">
        <f>"008550"</f>
        <v>008550</v>
      </c>
      <c r="B2264" s="1" t="s">
        <v>644</v>
      </c>
      <c r="C2264" t="s">
        <v>293</v>
      </c>
      <c r="D2264" t="s">
        <v>3624</v>
      </c>
      <c r="E2264" t="s">
        <v>32</v>
      </c>
      <c r="F2264" t="s">
        <v>6685</v>
      </c>
      <c r="G2264" s="1">
        <v>2263</v>
      </c>
    </row>
    <row r="2265" spans="1:7" ht="13.5">
      <c r="A2265" t="str">
        <f>"006476"</f>
        <v>006476</v>
      </c>
      <c r="B2265" s="1" t="s">
        <v>1910</v>
      </c>
      <c r="C2265" t="s">
        <v>431</v>
      </c>
      <c r="D2265" t="s">
        <v>3625</v>
      </c>
      <c r="E2265" t="s">
        <v>32</v>
      </c>
      <c r="F2265" t="s">
        <v>6686</v>
      </c>
      <c r="G2265" s="1">
        <v>2264</v>
      </c>
    </row>
    <row r="2266" spans="1:7" ht="13.5">
      <c r="A2266" t="str">
        <f>"012906"</f>
        <v>012906</v>
      </c>
      <c r="B2266" s="1" t="s">
        <v>3626</v>
      </c>
      <c r="C2266" t="s">
        <v>188</v>
      </c>
      <c r="D2266" t="s">
        <v>3627</v>
      </c>
      <c r="E2266" t="s">
        <v>32</v>
      </c>
      <c r="F2266" t="s">
        <v>6687</v>
      </c>
      <c r="G2266" s="1">
        <v>2265</v>
      </c>
    </row>
    <row r="2267" spans="1:7" ht="13.5">
      <c r="A2267" t="str">
        <f>"000986"</f>
        <v>000986</v>
      </c>
      <c r="B2267" s="1" t="s">
        <v>3628</v>
      </c>
      <c r="C2267" t="s">
        <v>154</v>
      </c>
      <c r="D2267" t="s">
        <v>3629</v>
      </c>
      <c r="E2267" t="s">
        <v>9</v>
      </c>
      <c r="F2267" t="s">
        <v>6688</v>
      </c>
      <c r="G2267" s="1">
        <v>2266</v>
      </c>
    </row>
    <row r="2268" spans="1:7" ht="13.5">
      <c r="A2268" t="str">
        <f>"086968"</f>
        <v>086968</v>
      </c>
      <c r="B2268" s="1" t="s">
        <v>673</v>
      </c>
      <c r="C2268" t="s">
        <v>57</v>
      </c>
      <c r="D2268" t="s">
        <v>3630</v>
      </c>
      <c r="E2268" t="s">
        <v>32</v>
      </c>
      <c r="F2268" t="s">
        <v>6689</v>
      </c>
      <c r="G2268" s="1">
        <v>2267</v>
      </c>
    </row>
    <row r="2269" spans="1:7" ht="13.5">
      <c r="A2269" t="str">
        <f>"000080"</f>
        <v>000080</v>
      </c>
      <c r="B2269" s="1" t="s">
        <v>250</v>
      </c>
      <c r="C2269" t="s">
        <v>251</v>
      </c>
      <c r="D2269" t="s">
        <v>3631</v>
      </c>
      <c r="E2269" t="s">
        <v>32</v>
      </c>
      <c r="F2269" t="s">
        <v>6690</v>
      </c>
      <c r="G2269" s="1">
        <v>2268</v>
      </c>
    </row>
    <row r="2270" spans="1:7" ht="13.5">
      <c r="A2270" t="str">
        <f>"002977"</f>
        <v>002977</v>
      </c>
      <c r="B2270" s="1" t="s">
        <v>3632</v>
      </c>
      <c r="C2270" t="s">
        <v>140</v>
      </c>
      <c r="D2270" t="s">
        <v>3633</v>
      </c>
      <c r="E2270" t="s">
        <v>9</v>
      </c>
      <c r="F2270" t="s">
        <v>6691</v>
      </c>
      <c r="G2270" s="1">
        <v>2269</v>
      </c>
    </row>
    <row r="2271" spans="1:7" ht="13.5">
      <c r="A2271" t="str">
        <f>"003092"</f>
        <v>003092</v>
      </c>
      <c r="B2271" s="1" t="s">
        <v>2533</v>
      </c>
      <c r="C2271" t="s">
        <v>101</v>
      </c>
      <c r="D2271" t="s">
        <v>3634</v>
      </c>
      <c r="E2271" t="s">
        <v>9</v>
      </c>
      <c r="F2271" t="s">
        <v>6692</v>
      </c>
      <c r="G2271" s="1">
        <v>2270</v>
      </c>
    </row>
    <row r="2272" spans="1:7" ht="13.5">
      <c r="A2272" t="str">
        <f>"003228"</f>
        <v>003228</v>
      </c>
      <c r="B2272" s="1" t="s">
        <v>2229</v>
      </c>
      <c r="C2272" t="s">
        <v>230</v>
      </c>
      <c r="D2272" t="s">
        <v>3635</v>
      </c>
      <c r="E2272" t="s">
        <v>32</v>
      </c>
      <c r="F2272" t="s">
        <v>6693</v>
      </c>
      <c r="G2272" s="1">
        <v>2271</v>
      </c>
    </row>
    <row r="2273" spans="1:7" ht="13.5">
      <c r="A2273" t="str">
        <f>"000024"</f>
        <v>000024</v>
      </c>
      <c r="B2273" s="1" t="s">
        <v>967</v>
      </c>
      <c r="C2273" t="s">
        <v>72</v>
      </c>
      <c r="D2273" t="s">
        <v>3636</v>
      </c>
      <c r="E2273" t="s">
        <v>9</v>
      </c>
      <c r="F2273" t="s">
        <v>6694</v>
      </c>
      <c r="G2273" s="1">
        <v>2272</v>
      </c>
    </row>
    <row r="2274" spans="1:7" ht="13.5">
      <c r="A2274" t="str">
        <f>"000651"</f>
        <v>000651</v>
      </c>
      <c r="B2274" s="1" t="s">
        <v>506</v>
      </c>
      <c r="C2274" t="s">
        <v>507</v>
      </c>
      <c r="D2274" t="s">
        <v>3637</v>
      </c>
      <c r="E2274" t="s">
        <v>241</v>
      </c>
      <c r="F2274" t="s">
        <v>6695</v>
      </c>
      <c r="G2274" s="1">
        <v>2273</v>
      </c>
    </row>
    <row r="2275" spans="1:7" ht="13.5">
      <c r="A2275" t="str">
        <f>"000592"</f>
        <v>000592</v>
      </c>
      <c r="B2275" s="1" t="s">
        <v>1510</v>
      </c>
      <c r="C2275" t="s">
        <v>1124</v>
      </c>
      <c r="D2275" t="s">
        <v>3638</v>
      </c>
      <c r="E2275" t="s">
        <v>607</v>
      </c>
      <c r="F2275" t="s">
        <v>6696</v>
      </c>
      <c r="G2275" s="1">
        <v>2274</v>
      </c>
    </row>
    <row r="2276" spans="1:7" ht="13.5">
      <c r="A2276" t="str">
        <f>"010678"</f>
        <v>010678</v>
      </c>
      <c r="B2276" s="1" t="s">
        <v>3639</v>
      </c>
      <c r="C2276" t="s">
        <v>72</v>
      </c>
      <c r="D2276" t="s">
        <v>3640</v>
      </c>
      <c r="E2276" t="s">
        <v>9</v>
      </c>
      <c r="F2276" t="s">
        <v>6697</v>
      </c>
      <c r="G2276" s="1">
        <v>2275</v>
      </c>
    </row>
    <row r="2277" spans="1:7" ht="13.5">
      <c r="A2277" t="str">
        <f>"002002"</f>
        <v>002002</v>
      </c>
      <c r="B2277" s="1" t="s">
        <v>3641</v>
      </c>
      <c r="C2277" t="s">
        <v>723</v>
      </c>
      <c r="D2277" t="s">
        <v>3642</v>
      </c>
      <c r="E2277" t="s">
        <v>425</v>
      </c>
      <c r="F2277" t="s">
        <v>6698</v>
      </c>
      <c r="G2277" s="1">
        <v>2276</v>
      </c>
    </row>
    <row r="2278" spans="1:7" ht="13.5">
      <c r="A2278" t="str">
        <f>"002585"</f>
        <v>002585</v>
      </c>
      <c r="B2278" s="1" t="s">
        <v>3643</v>
      </c>
      <c r="C2278" t="s">
        <v>88</v>
      </c>
      <c r="D2278" t="s">
        <v>3644</v>
      </c>
      <c r="E2278" t="s">
        <v>9</v>
      </c>
      <c r="F2278" t="s">
        <v>6699</v>
      </c>
      <c r="G2278" s="1">
        <v>2277</v>
      </c>
    </row>
    <row r="2279" spans="1:7" ht="13.5">
      <c r="A2279" t="str">
        <f>"000051"</f>
        <v>000051</v>
      </c>
      <c r="B2279" s="1" t="s">
        <v>43</v>
      </c>
      <c r="C2279" t="s">
        <v>44</v>
      </c>
      <c r="D2279" t="s">
        <v>3645</v>
      </c>
      <c r="E2279" t="s">
        <v>9</v>
      </c>
      <c r="F2279" t="s">
        <v>6700</v>
      </c>
      <c r="G2279" s="1">
        <v>2278</v>
      </c>
    </row>
    <row r="2280" spans="1:7" ht="13.5">
      <c r="A2280" t="str">
        <f>"000051"</f>
        <v>000051</v>
      </c>
      <c r="B2280" s="1" t="s">
        <v>43</v>
      </c>
      <c r="C2280" t="s">
        <v>44</v>
      </c>
      <c r="D2280" t="s">
        <v>3646</v>
      </c>
      <c r="E2280" t="s">
        <v>9</v>
      </c>
      <c r="F2280" t="s">
        <v>6701</v>
      </c>
      <c r="G2280" s="1">
        <v>2279</v>
      </c>
    </row>
    <row r="2281" spans="1:7" ht="13.5">
      <c r="A2281" t="str">
        <f>"000002"</f>
        <v>000002</v>
      </c>
      <c r="B2281" s="1" t="s">
        <v>1779</v>
      </c>
      <c r="C2281" t="s">
        <v>135</v>
      </c>
      <c r="D2281" t="s">
        <v>3647</v>
      </c>
      <c r="E2281" t="s">
        <v>32</v>
      </c>
      <c r="F2281" t="s">
        <v>6702</v>
      </c>
      <c r="G2281" s="1">
        <v>2280</v>
      </c>
    </row>
    <row r="2282" spans="1:7" ht="13.5">
      <c r="A2282" t="str">
        <f>"029999"</f>
        <v>029999</v>
      </c>
      <c r="B2282" s="1" t="s">
        <v>3399</v>
      </c>
      <c r="C2282" t="s">
        <v>129</v>
      </c>
      <c r="D2282" t="s">
        <v>3648</v>
      </c>
      <c r="E2282" t="s">
        <v>197</v>
      </c>
      <c r="F2282" t="s">
        <v>6703</v>
      </c>
      <c r="G2282" s="1">
        <v>2281</v>
      </c>
    </row>
    <row r="2283" spans="1:7" ht="13.5">
      <c r="A2283" t="str">
        <f>"008238"</f>
        <v>008238</v>
      </c>
      <c r="B2283" s="1" t="s">
        <v>2160</v>
      </c>
      <c r="C2283" t="s">
        <v>7</v>
      </c>
      <c r="D2283" t="s">
        <v>3649</v>
      </c>
      <c r="E2283" t="s">
        <v>9</v>
      </c>
      <c r="F2283" t="s">
        <v>6704</v>
      </c>
      <c r="G2283" s="1">
        <v>2282</v>
      </c>
    </row>
    <row r="2284" spans="1:7" ht="13.5">
      <c r="A2284" t="str">
        <f>"009700"</f>
        <v>009700</v>
      </c>
      <c r="B2284" s="1" t="s">
        <v>421</v>
      </c>
      <c r="C2284" t="s">
        <v>72</v>
      </c>
      <c r="D2284" t="s">
        <v>3650</v>
      </c>
      <c r="E2284" t="s">
        <v>32</v>
      </c>
      <c r="F2284" t="s">
        <v>6705</v>
      </c>
      <c r="G2284" s="1">
        <v>2283</v>
      </c>
    </row>
    <row r="2285" spans="1:7" ht="13.5">
      <c r="A2285" t="str">
        <f>"000026"</f>
        <v>000026</v>
      </c>
      <c r="B2285" s="1" t="s">
        <v>286</v>
      </c>
      <c r="C2285" t="s">
        <v>50</v>
      </c>
      <c r="D2285" t="s">
        <v>3651</v>
      </c>
      <c r="E2285" t="s">
        <v>9</v>
      </c>
      <c r="F2285" t="s">
        <v>6706</v>
      </c>
      <c r="G2285" s="1">
        <v>2284</v>
      </c>
    </row>
    <row r="2286" spans="1:7" ht="13.5">
      <c r="A2286" t="str">
        <f>"000290"</f>
        <v>000290</v>
      </c>
      <c r="B2286" s="1" t="s">
        <v>404</v>
      </c>
      <c r="C2286" t="s">
        <v>405</v>
      </c>
      <c r="D2286" t="s">
        <v>3652</v>
      </c>
      <c r="E2286" t="s">
        <v>9</v>
      </c>
      <c r="F2286" t="s">
        <v>6707</v>
      </c>
      <c r="G2286" s="1">
        <v>2285</v>
      </c>
    </row>
    <row r="2287" spans="1:7" ht="13.5">
      <c r="A2287" t="str">
        <f>"000012"</f>
        <v>000012</v>
      </c>
      <c r="B2287" s="1" t="s">
        <v>3653</v>
      </c>
      <c r="C2287" t="s">
        <v>135</v>
      </c>
      <c r="D2287" t="s">
        <v>3654</v>
      </c>
      <c r="E2287" t="s">
        <v>9</v>
      </c>
      <c r="F2287" t="s">
        <v>6708</v>
      </c>
      <c r="G2287" s="1">
        <v>2286</v>
      </c>
    </row>
    <row r="2288" spans="1:7" ht="13.5">
      <c r="A2288" t="str">
        <f>"001128"</f>
        <v>001128</v>
      </c>
      <c r="B2288" s="1" t="s">
        <v>3655</v>
      </c>
      <c r="C2288" t="s">
        <v>101</v>
      </c>
      <c r="D2288" t="s">
        <v>3656</v>
      </c>
      <c r="E2288" t="s">
        <v>9</v>
      </c>
      <c r="F2288" t="s">
        <v>6709</v>
      </c>
      <c r="G2288" s="1">
        <v>2287</v>
      </c>
    </row>
    <row r="2289" spans="1:7" ht="13.5">
      <c r="A2289" t="str">
        <f>"072582"</f>
        <v>072582</v>
      </c>
      <c r="B2289" s="1" t="s">
        <v>3657</v>
      </c>
      <c r="C2289" t="s">
        <v>1319</v>
      </c>
      <c r="D2289" t="s">
        <v>3658</v>
      </c>
      <c r="E2289" t="s">
        <v>9</v>
      </c>
      <c r="F2289" t="s">
        <v>6710</v>
      </c>
      <c r="G2289" s="1">
        <v>2288</v>
      </c>
    </row>
    <row r="2290" spans="1:7" ht="13.5">
      <c r="A2290" t="str">
        <f>"000117"</f>
        <v>000117</v>
      </c>
      <c r="B2290" s="1" t="s">
        <v>313</v>
      </c>
      <c r="C2290" t="s">
        <v>314</v>
      </c>
      <c r="D2290" t="s">
        <v>3659</v>
      </c>
      <c r="E2290" t="s">
        <v>9</v>
      </c>
      <c r="F2290" t="s">
        <v>6711</v>
      </c>
      <c r="G2290" s="1">
        <v>2289</v>
      </c>
    </row>
    <row r="2291" spans="1:7" ht="13.5">
      <c r="A2291" t="str">
        <f>"000017"</f>
        <v>000017</v>
      </c>
      <c r="B2291" s="1" t="s">
        <v>3660</v>
      </c>
      <c r="C2291" t="s">
        <v>166</v>
      </c>
      <c r="D2291" t="s">
        <v>3661</v>
      </c>
      <c r="E2291" t="s">
        <v>9</v>
      </c>
      <c r="F2291" t="s">
        <v>6712</v>
      </c>
      <c r="G2291" s="1">
        <v>2290</v>
      </c>
    </row>
    <row r="2292" spans="1:7" ht="13.5">
      <c r="A2292" t="str">
        <f>"683898"</f>
        <v>683898</v>
      </c>
      <c r="B2292" s="1" t="s">
        <v>2196</v>
      </c>
      <c r="C2292" t="s">
        <v>27</v>
      </c>
      <c r="D2292" t="s">
        <v>3662</v>
      </c>
      <c r="E2292" t="s">
        <v>9</v>
      </c>
      <c r="F2292" t="s">
        <v>6713</v>
      </c>
      <c r="G2292" s="1">
        <v>2291</v>
      </c>
    </row>
    <row r="2293" spans="1:7" ht="13.5">
      <c r="A2293" t="str">
        <f>"009213"</f>
        <v>009213</v>
      </c>
      <c r="B2293" s="1" t="s">
        <v>971</v>
      </c>
      <c r="C2293" t="s">
        <v>245</v>
      </c>
      <c r="D2293" t="s">
        <v>3663</v>
      </c>
      <c r="E2293" t="s">
        <v>9</v>
      </c>
      <c r="F2293" t="s">
        <v>6714</v>
      </c>
      <c r="G2293" s="1">
        <v>2292</v>
      </c>
    </row>
    <row r="2294" spans="1:7" ht="13.5">
      <c r="A2294" t="str">
        <f>"663836"</f>
        <v>663836</v>
      </c>
      <c r="B2294" s="1" t="s">
        <v>2173</v>
      </c>
      <c r="C2294" t="s">
        <v>24</v>
      </c>
      <c r="D2294" t="s">
        <v>3664</v>
      </c>
      <c r="E2294" t="s">
        <v>685</v>
      </c>
      <c r="F2294" t="s">
        <v>6715</v>
      </c>
      <c r="G2294" s="1">
        <v>2293</v>
      </c>
    </row>
    <row r="2295" spans="1:7" ht="13.5">
      <c r="A2295" t="str">
        <f>"003905"</f>
        <v>003905</v>
      </c>
      <c r="B2295" s="1" t="s">
        <v>1856</v>
      </c>
      <c r="C2295" t="s">
        <v>101</v>
      </c>
      <c r="D2295" t="s">
        <v>3665</v>
      </c>
      <c r="E2295" t="s">
        <v>32</v>
      </c>
      <c r="F2295" t="s">
        <v>6716</v>
      </c>
      <c r="G2295" s="1">
        <v>2294</v>
      </c>
    </row>
    <row r="2296" spans="1:7" ht="13.5">
      <c r="A2296" t="str">
        <f>"000502"</f>
        <v>000502</v>
      </c>
      <c r="B2296" s="1" t="s">
        <v>2592</v>
      </c>
      <c r="C2296" t="s">
        <v>657</v>
      </c>
      <c r="D2296" t="s">
        <v>3666</v>
      </c>
      <c r="E2296" t="s">
        <v>9</v>
      </c>
      <c r="F2296" t="s">
        <v>6717</v>
      </c>
      <c r="G2296" s="1">
        <v>2295</v>
      </c>
    </row>
    <row r="2297" spans="1:7" ht="13.5">
      <c r="A2297" t="str">
        <f>"009811"</f>
        <v>009811</v>
      </c>
      <c r="B2297" s="1" t="s">
        <v>2620</v>
      </c>
      <c r="C2297" t="s">
        <v>101</v>
      </c>
      <c r="D2297" t="s">
        <v>3667</v>
      </c>
      <c r="E2297" t="s">
        <v>9</v>
      </c>
      <c r="F2297" t="s">
        <v>6718</v>
      </c>
      <c r="G2297" s="1">
        <v>2296</v>
      </c>
    </row>
    <row r="2298" spans="1:7" ht="13.5">
      <c r="A2298" t="str">
        <f>"003068"</f>
        <v>003068</v>
      </c>
      <c r="B2298" s="1" t="s">
        <v>2380</v>
      </c>
      <c r="C2298" t="s">
        <v>462</v>
      </c>
      <c r="D2298" t="s">
        <v>3668</v>
      </c>
      <c r="E2298" t="s">
        <v>32</v>
      </c>
      <c r="F2298" t="s">
        <v>6719</v>
      </c>
      <c r="G2298" s="1">
        <v>2297</v>
      </c>
    </row>
    <row r="2299" spans="1:7" ht="13.5">
      <c r="A2299" t="str">
        <f>"887999"</f>
        <v>887999</v>
      </c>
      <c r="B2299" s="1" t="s">
        <v>1174</v>
      </c>
      <c r="C2299" t="s">
        <v>101</v>
      </c>
      <c r="D2299" t="s">
        <v>3669</v>
      </c>
      <c r="E2299" t="s">
        <v>90</v>
      </c>
      <c r="F2299" t="s">
        <v>6720</v>
      </c>
      <c r="G2299" s="1">
        <v>2298</v>
      </c>
    </row>
    <row r="2300" spans="1:7" ht="13.5">
      <c r="A2300" t="str">
        <f>"002929"</f>
        <v>002929</v>
      </c>
      <c r="B2300" s="1" t="s">
        <v>2219</v>
      </c>
      <c r="C2300" t="s">
        <v>101</v>
      </c>
      <c r="D2300" t="s">
        <v>3670</v>
      </c>
      <c r="E2300" t="s">
        <v>9</v>
      </c>
      <c r="F2300" t="s">
        <v>6721</v>
      </c>
      <c r="G2300" s="1">
        <v>2299</v>
      </c>
    </row>
    <row r="2301" spans="1:7" ht="13.5">
      <c r="A2301" t="str">
        <f>"001395"</f>
        <v>001395</v>
      </c>
      <c r="B2301" s="1" t="s">
        <v>2201</v>
      </c>
      <c r="C2301" t="s">
        <v>18</v>
      </c>
      <c r="D2301" t="s">
        <v>3671</v>
      </c>
      <c r="E2301" t="s">
        <v>9</v>
      </c>
      <c r="F2301" t="s">
        <v>6722</v>
      </c>
      <c r="G2301" s="1">
        <v>2300</v>
      </c>
    </row>
    <row r="2302" spans="1:7" ht="13.5">
      <c r="A2302" t="str">
        <f>"006059"</f>
        <v>006059</v>
      </c>
      <c r="B2302" s="1" t="s">
        <v>260</v>
      </c>
      <c r="C2302" t="s">
        <v>261</v>
      </c>
      <c r="D2302" t="s">
        <v>3672</v>
      </c>
      <c r="E2302" t="s">
        <v>13</v>
      </c>
      <c r="F2302" t="s">
        <v>6723</v>
      </c>
      <c r="G2302" s="1">
        <v>2301</v>
      </c>
    </row>
    <row r="2303" spans="1:7" ht="13.5">
      <c r="A2303" t="str">
        <f>"001366"</f>
        <v>001366</v>
      </c>
      <c r="B2303" s="1" t="s">
        <v>2989</v>
      </c>
      <c r="C2303" t="s">
        <v>2990</v>
      </c>
      <c r="D2303" t="s">
        <v>3673</v>
      </c>
      <c r="E2303" t="s">
        <v>13</v>
      </c>
      <c r="F2303" t="s">
        <v>6724</v>
      </c>
      <c r="G2303" s="1">
        <v>2302</v>
      </c>
    </row>
    <row r="2304" spans="1:7" ht="13.5">
      <c r="A2304" t="str">
        <f>"002355"</f>
        <v>002355</v>
      </c>
      <c r="B2304" s="1" t="s">
        <v>438</v>
      </c>
      <c r="C2304" t="s">
        <v>82</v>
      </c>
      <c r="D2304" t="s">
        <v>3674</v>
      </c>
      <c r="E2304" t="s">
        <v>9</v>
      </c>
      <c r="F2304" t="s">
        <v>6725</v>
      </c>
      <c r="G2304" s="1">
        <v>2303</v>
      </c>
    </row>
    <row r="2305" spans="1:7" ht="13.5">
      <c r="A2305" t="str">
        <f>"001065"</f>
        <v>001065</v>
      </c>
      <c r="B2305" s="1" t="s">
        <v>3403</v>
      </c>
      <c r="C2305" t="s">
        <v>2492</v>
      </c>
      <c r="D2305" t="s">
        <v>3675</v>
      </c>
      <c r="E2305" t="s">
        <v>9</v>
      </c>
      <c r="F2305" t="s">
        <v>6726</v>
      </c>
      <c r="G2305" s="1">
        <v>2304</v>
      </c>
    </row>
    <row r="2306" spans="1:7" ht="13.5">
      <c r="A2306" t="str">
        <f>"000446"</f>
        <v>000446</v>
      </c>
      <c r="B2306" s="1" t="s">
        <v>628</v>
      </c>
      <c r="C2306" t="s">
        <v>101</v>
      </c>
      <c r="D2306" t="s">
        <v>3676</v>
      </c>
      <c r="E2306" t="s">
        <v>197</v>
      </c>
      <c r="F2306" t="s">
        <v>6727</v>
      </c>
      <c r="G2306" s="1">
        <v>2305</v>
      </c>
    </row>
    <row r="2307" spans="1:7" ht="13.5">
      <c r="A2307" t="str">
        <f>"000699"</f>
        <v>000699</v>
      </c>
      <c r="B2307" s="1" t="s">
        <v>2286</v>
      </c>
      <c r="C2307" t="s">
        <v>27</v>
      </c>
      <c r="D2307" t="s">
        <v>3677</v>
      </c>
      <c r="E2307" t="s">
        <v>9</v>
      </c>
      <c r="F2307" t="s">
        <v>6728</v>
      </c>
      <c r="G2307" s="1">
        <v>2306</v>
      </c>
    </row>
    <row r="2308" spans="1:7" ht="13.5">
      <c r="A2308" t="str">
        <f>"002692"</f>
        <v>002692</v>
      </c>
      <c r="B2308" s="1" t="s">
        <v>3678</v>
      </c>
      <c r="C2308" t="s">
        <v>711</v>
      </c>
      <c r="D2308" t="s">
        <v>3679</v>
      </c>
      <c r="E2308" t="s">
        <v>9</v>
      </c>
      <c r="F2308" t="s">
        <v>6729</v>
      </c>
      <c r="G2308" s="1">
        <v>2307</v>
      </c>
    </row>
    <row r="2309" spans="1:7" ht="13.5">
      <c r="A2309" t="str">
        <f>"998226"</f>
        <v>998226</v>
      </c>
      <c r="B2309" s="1" t="s">
        <v>605</v>
      </c>
      <c r="C2309" t="s">
        <v>456</v>
      </c>
      <c r="D2309" t="s">
        <v>3680</v>
      </c>
      <c r="E2309" t="s">
        <v>32</v>
      </c>
      <c r="F2309" t="s">
        <v>6730</v>
      </c>
      <c r="G2309" s="1">
        <v>2308</v>
      </c>
    </row>
    <row r="2310" spans="1:7" ht="13.5">
      <c r="A2310" t="str">
        <f>"999998"</f>
        <v>999998</v>
      </c>
      <c r="B2310" s="1" t="s">
        <v>446</v>
      </c>
      <c r="C2310" t="s">
        <v>101</v>
      </c>
      <c r="D2310" t="s">
        <v>3681</v>
      </c>
      <c r="E2310" t="s">
        <v>9</v>
      </c>
      <c r="F2310" t="s">
        <v>6731</v>
      </c>
      <c r="G2310" s="1">
        <v>2309</v>
      </c>
    </row>
    <row r="2311" spans="1:7" ht="13.5">
      <c r="A2311" t="str">
        <f>"001590"</f>
        <v>001590</v>
      </c>
      <c r="B2311" s="1" t="s">
        <v>3682</v>
      </c>
      <c r="C2311" t="s">
        <v>126</v>
      </c>
      <c r="D2311" t="s">
        <v>3683</v>
      </c>
      <c r="E2311" t="s">
        <v>9</v>
      </c>
      <c r="F2311" t="s">
        <v>6732</v>
      </c>
      <c r="G2311" s="1">
        <v>2310</v>
      </c>
    </row>
    <row r="2312" spans="1:7" ht="13.5">
      <c r="A2312" t="str">
        <f>"008292"</f>
        <v>008292</v>
      </c>
      <c r="B2312" s="1" t="s">
        <v>134</v>
      </c>
      <c r="C2312" t="s">
        <v>135</v>
      </c>
      <c r="D2312" t="s">
        <v>3684</v>
      </c>
      <c r="E2312" t="s">
        <v>9</v>
      </c>
      <c r="F2312" t="s">
        <v>6733</v>
      </c>
      <c r="G2312" s="1">
        <v>2311</v>
      </c>
    </row>
    <row r="2313" spans="1:7" ht="13.5">
      <c r="A2313" t="str">
        <f>"001060"</f>
        <v>001060</v>
      </c>
      <c r="B2313" s="1" t="s">
        <v>3534</v>
      </c>
      <c r="C2313" t="s">
        <v>82</v>
      </c>
      <c r="D2313" t="s">
        <v>3685</v>
      </c>
      <c r="E2313" t="s">
        <v>32</v>
      </c>
      <c r="F2313" t="s">
        <v>6734</v>
      </c>
      <c r="G2313" s="1">
        <v>2312</v>
      </c>
    </row>
    <row r="2314" spans="1:7" ht="13.5">
      <c r="A2314" t="str">
        <f>"003508"</f>
        <v>003508</v>
      </c>
      <c r="B2314" s="1" t="s">
        <v>3686</v>
      </c>
      <c r="C2314" t="s">
        <v>434</v>
      </c>
      <c r="D2314" t="s">
        <v>3687</v>
      </c>
      <c r="E2314" t="s">
        <v>13</v>
      </c>
      <c r="F2314" t="s">
        <v>6735</v>
      </c>
      <c r="G2314" s="1">
        <v>2313</v>
      </c>
    </row>
    <row r="2315" spans="1:7" ht="13.5">
      <c r="A2315" t="str">
        <f>"009678"</f>
        <v>009678</v>
      </c>
      <c r="B2315" s="1" t="s">
        <v>64</v>
      </c>
      <c r="C2315" t="s">
        <v>65</v>
      </c>
      <c r="D2315" t="s">
        <v>3688</v>
      </c>
      <c r="E2315" t="s">
        <v>9</v>
      </c>
      <c r="F2315" t="s">
        <v>6736</v>
      </c>
      <c r="G2315" s="1">
        <v>2314</v>
      </c>
    </row>
    <row r="2316" spans="1:7" ht="13.5">
      <c r="A2316" t="str">
        <f>"002366"</f>
        <v>002366</v>
      </c>
      <c r="B2316" s="1" t="s">
        <v>37</v>
      </c>
      <c r="C2316" t="s">
        <v>38</v>
      </c>
      <c r="D2316" t="s">
        <v>3689</v>
      </c>
      <c r="E2316" t="s">
        <v>32</v>
      </c>
      <c r="F2316" t="s">
        <v>6737</v>
      </c>
      <c r="G2316" s="1">
        <v>2315</v>
      </c>
    </row>
    <row r="2317" spans="1:7" ht="13.5">
      <c r="A2317" t="str">
        <f>"009921"</f>
        <v>009921</v>
      </c>
      <c r="B2317" s="1" t="s">
        <v>339</v>
      </c>
      <c r="C2317" t="s">
        <v>72</v>
      </c>
      <c r="D2317" t="s">
        <v>3690</v>
      </c>
      <c r="E2317" t="s">
        <v>9</v>
      </c>
      <c r="F2317" t="s">
        <v>6738</v>
      </c>
      <c r="G2317" s="1">
        <v>2316</v>
      </c>
    </row>
    <row r="2318" spans="1:7" ht="13.5">
      <c r="A2318" t="str">
        <f>"000211"</f>
        <v>000211</v>
      </c>
      <c r="B2318" s="1" t="s">
        <v>596</v>
      </c>
      <c r="C2318" t="s">
        <v>597</v>
      </c>
      <c r="D2318" t="s">
        <v>3691</v>
      </c>
      <c r="E2318" t="s">
        <v>9</v>
      </c>
      <c r="F2318" t="s">
        <v>6739</v>
      </c>
      <c r="G2318" s="1">
        <v>2317</v>
      </c>
    </row>
    <row r="2319" spans="1:7" ht="13.5">
      <c r="A2319" t="str">
        <f>"000568"</f>
        <v>000568</v>
      </c>
      <c r="B2319" s="1" t="s">
        <v>2117</v>
      </c>
      <c r="C2319" t="s">
        <v>41</v>
      </c>
      <c r="D2319" t="s">
        <v>3692</v>
      </c>
      <c r="E2319" t="s">
        <v>36</v>
      </c>
      <c r="F2319" t="s">
        <v>6740</v>
      </c>
      <c r="G2319" s="1">
        <v>2318</v>
      </c>
    </row>
    <row r="2320" spans="1:7" ht="13.5">
      <c r="A2320" t="str">
        <f>"002267"</f>
        <v>002267</v>
      </c>
      <c r="B2320" s="1" t="s">
        <v>614</v>
      </c>
      <c r="C2320" t="s">
        <v>21</v>
      </c>
      <c r="D2320" t="s">
        <v>3693</v>
      </c>
      <c r="E2320" t="s">
        <v>9</v>
      </c>
      <c r="F2320" t="s">
        <v>6741</v>
      </c>
      <c r="G2320" s="1">
        <v>2319</v>
      </c>
    </row>
    <row r="2321" spans="1:7" ht="13.5">
      <c r="A2321" t="str">
        <f>"006588"</f>
        <v>006588</v>
      </c>
      <c r="B2321" s="1" t="s">
        <v>3694</v>
      </c>
      <c r="C2321" t="s">
        <v>3695</v>
      </c>
      <c r="D2321" t="s">
        <v>3696</v>
      </c>
      <c r="E2321" t="s">
        <v>9</v>
      </c>
      <c r="F2321" t="s">
        <v>6742</v>
      </c>
      <c r="G2321" s="1">
        <v>2320</v>
      </c>
    </row>
    <row r="2322" spans="1:7" ht="13.5">
      <c r="A2322" t="str">
        <f>"001868"</f>
        <v>001868</v>
      </c>
      <c r="B2322" s="1" t="s">
        <v>1607</v>
      </c>
      <c r="C2322" t="s">
        <v>1124</v>
      </c>
      <c r="D2322" t="s">
        <v>3697</v>
      </c>
      <c r="E2322" t="s">
        <v>32</v>
      </c>
      <c r="F2322" t="s">
        <v>6743</v>
      </c>
      <c r="G2322" s="1">
        <v>2321</v>
      </c>
    </row>
    <row r="2323" spans="1:7" ht="13.5">
      <c r="A2323" t="str">
        <f>"003285"</f>
        <v>003285</v>
      </c>
      <c r="B2323" s="1" t="s">
        <v>3698</v>
      </c>
      <c r="C2323" t="s">
        <v>1712</v>
      </c>
      <c r="D2323" t="s">
        <v>3699</v>
      </c>
      <c r="E2323" t="s">
        <v>9</v>
      </c>
      <c r="F2323" t="s">
        <v>6744</v>
      </c>
      <c r="G2323" s="1">
        <v>2322</v>
      </c>
    </row>
    <row r="2324" spans="1:7" ht="13.5">
      <c r="A2324" t="str">
        <f>"005715"</f>
        <v>005715</v>
      </c>
      <c r="B2324" s="1" t="s">
        <v>3700</v>
      </c>
      <c r="C2324" t="s">
        <v>3701</v>
      </c>
      <c r="D2324" t="s">
        <v>3702</v>
      </c>
      <c r="E2324" t="s">
        <v>32</v>
      </c>
      <c r="F2324" t="s">
        <v>6745</v>
      </c>
      <c r="G2324" s="1">
        <v>2323</v>
      </c>
    </row>
    <row r="2325" spans="1:7" ht="13.5">
      <c r="A2325" t="str">
        <f>"928999"</f>
        <v>928999</v>
      </c>
      <c r="B2325" s="1" t="s">
        <v>583</v>
      </c>
      <c r="C2325" t="s">
        <v>512</v>
      </c>
      <c r="D2325" t="s">
        <v>3703</v>
      </c>
      <c r="E2325" t="s">
        <v>32</v>
      </c>
      <c r="F2325" t="s">
        <v>6746</v>
      </c>
      <c r="G2325" s="1">
        <v>2324</v>
      </c>
    </row>
    <row r="2326" spans="1:7" ht="13.5">
      <c r="A2326" t="str">
        <f>"001553"</f>
        <v>001553</v>
      </c>
      <c r="B2326" s="1" t="s">
        <v>3704</v>
      </c>
      <c r="C2326" t="s">
        <v>493</v>
      </c>
      <c r="D2326" t="s">
        <v>3705</v>
      </c>
      <c r="E2326" t="s">
        <v>32</v>
      </c>
      <c r="F2326" t="s">
        <v>6747</v>
      </c>
      <c r="G2326" s="1">
        <v>2325</v>
      </c>
    </row>
    <row r="2327" spans="1:7" ht="13.5">
      <c r="A2327" t="str">
        <f>"006732"</f>
        <v>006732</v>
      </c>
      <c r="B2327" s="1" t="s">
        <v>3706</v>
      </c>
      <c r="C2327" t="s">
        <v>27</v>
      </c>
      <c r="D2327" t="s">
        <v>3707</v>
      </c>
      <c r="E2327" t="s">
        <v>607</v>
      </c>
      <c r="F2327" t="s">
        <v>6748</v>
      </c>
      <c r="G2327" s="1">
        <v>2326</v>
      </c>
    </row>
    <row r="2328" spans="1:7" ht="13.5">
      <c r="A2328" t="str">
        <f>"005882"</f>
        <v>005882</v>
      </c>
      <c r="B2328" s="1" t="s">
        <v>1916</v>
      </c>
      <c r="C2328" t="s">
        <v>77</v>
      </c>
      <c r="D2328" t="s">
        <v>3708</v>
      </c>
      <c r="E2328" t="s">
        <v>9</v>
      </c>
      <c r="F2328" t="s">
        <v>6749</v>
      </c>
      <c r="G2328" s="1">
        <v>2327</v>
      </c>
    </row>
    <row r="2329" spans="1:7" ht="13.5">
      <c r="A2329" t="str">
        <f>"041888"</f>
        <v>041888</v>
      </c>
      <c r="B2329" s="1" t="s">
        <v>1632</v>
      </c>
      <c r="C2329" t="s">
        <v>50</v>
      </c>
      <c r="D2329" t="s">
        <v>3709</v>
      </c>
      <c r="E2329" t="s">
        <v>32</v>
      </c>
      <c r="F2329" t="s">
        <v>6750</v>
      </c>
      <c r="G2329" s="1">
        <v>2328</v>
      </c>
    </row>
    <row r="2330" spans="1:7" ht="13.5">
      <c r="A2330" t="str">
        <f>"011266"</f>
        <v>011266</v>
      </c>
      <c r="B2330" s="1" t="s">
        <v>3710</v>
      </c>
      <c r="C2330" t="s">
        <v>3311</v>
      </c>
      <c r="D2330" t="s">
        <v>3711</v>
      </c>
      <c r="E2330" t="s">
        <v>13</v>
      </c>
      <c r="F2330" t="s">
        <v>6751</v>
      </c>
      <c r="G2330" s="1">
        <v>2329</v>
      </c>
    </row>
    <row r="2331" spans="1:7" ht="13.5">
      <c r="A2331" t="str">
        <f>"006338"</f>
        <v>006338</v>
      </c>
      <c r="B2331" s="1" t="s">
        <v>3374</v>
      </c>
      <c r="C2331" t="s">
        <v>533</v>
      </c>
      <c r="D2331" t="s">
        <v>3712</v>
      </c>
      <c r="E2331" t="s">
        <v>9</v>
      </c>
      <c r="F2331" t="s">
        <v>6752</v>
      </c>
      <c r="G2331" s="1">
        <v>2330</v>
      </c>
    </row>
    <row r="2332" spans="1:7" ht="13.5">
      <c r="A2332" t="str">
        <f>"691777"</f>
        <v>691777</v>
      </c>
      <c r="B2332" s="1" t="s">
        <v>1221</v>
      </c>
      <c r="C2332" t="s">
        <v>603</v>
      </c>
      <c r="D2332" t="s">
        <v>3713</v>
      </c>
      <c r="E2332" t="s">
        <v>9</v>
      </c>
      <c r="F2332" t="s">
        <v>6753</v>
      </c>
      <c r="G2332" s="1">
        <v>2331</v>
      </c>
    </row>
    <row r="2333" spans="1:7" ht="13.5">
      <c r="A2333" t="str">
        <f>"002299"</f>
        <v>002299</v>
      </c>
      <c r="B2333" s="1" t="s">
        <v>1169</v>
      </c>
      <c r="C2333" t="s">
        <v>462</v>
      </c>
      <c r="D2333" t="s">
        <v>3714</v>
      </c>
      <c r="E2333" t="s">
        <v>241</v>
      </c>
      <c r="F2333" t="s">
        <v>6754</v>
      </c>
      <c r="G2333" s="1">
        <v>2332</v>
      </c>
    </row>
    <row r="2334" spans="1:7" ht="13.5">
      <c r="A2334" t="str">
        <f>"002178"</f>
        <v>002178</v>
      </c>
      <c r="B2334" s="1" t="s">
        <v>373</v>
      </c>
      <c r="C2334" t="s">
        <v>34</v>
      </c>
      <c r="D2334" t="s">
        <v>3715</v>
      </c>
      <c r="E2334" t="s">
        <v>32</v>
      </c>
      <c r="F2334" t="s">
        <v>6755</v>
      </c>
      <c r="G2334" s="1">
        <v>2333</v>
      </c>
    </row>
    <row r="2335" spans="1:7" ht="13.5">
      <c r="A2335" t="str">
        <f>"006929"</f>
        <v>006929</v>
      </c>
      <c r="B2335" s="1" t="s">
        <v>3358</v>
      </c>
      <c r="C2335" t="s">
        <v>101</v>
      </c>
      <c r="D2335" t="s">
        <v>3716</v>
      </c>
      <c r="E2335" t="s">
        <v>32</v>
      </c>
      <c r="F2335" t="s">
        <v>6756</v>
      </c>
      <c r="G2335" s="1">
        <v>2334</v>
      </c>
    </row>
    <row r="2336" spans="1:7" ht="13.5">
      <c r="A2336" t="str">
        <f>"219888"</f>
        <v>219888</v>
      </c>
      <c r="B2336" s="1" t="s">
        <v>3199</v>
      </c>
      <c r="C2336" t="s">
        <v>154</v>
      </c>
      <c r="D2336" t="s">
        <v>3717</v>
      </c>
      <c r="E2336" t="s">
        <v>90</v>
      </c>
      <c r="F2336" t="s">
        <v>6757</v>
      </c>
      <c r="G2336" s="1">
        <v>2335</v>
      </c>
    </row>
    <row r="2337" spans="1:7" ht="13.5">
      <c r="A2337" t="str">
        <f>"199999"</f>
        <v>199999</v>
      </c>
      <c r="B2337" s="1" t="s">
        <v>3718</v>
      </c>
      <c r="C2337" t="s">
        <v>101</v>
      </c>
      <c r="D2337" t="s">
        <v>3719</v>
      </c>
      <c r="E2337" t="s">
        <v>9</v>
      </c>
      <c r="F2337" t="s">
        <v>6758</v>
      </c>
      <c r="G2337" s="1">
        <v>2336</v>
      </c>
    </row>
    <row r="2338" spans="1:7" ht="13.5">
      <c r="A2338" t="str">
        <f>"002118"</f>
        <v>002118</v>
      </c>
      <c r="B2338" s="1" t="s">
        <v>1213</v>
      </c>
      <c r="C2338" t="s">
        <v>50</v>
      </c>
      <c r="D2338" t="s">
        <v>3720</v>
      </c>
      <c r="E2338" t="s">
        <v>9</v>
      </c>
      <c r="F2338" t="s">
        <v>6759</v>
      </c>
      <c r="G2338" s="1">
        <v>2337</v>
      </c>
    </row>
    <row r="2339" spans="1:7" ht="13.5">
      <c r="A2339" t="str">
        <f>"000080"</f>
        <v>000080</v>
      </c>
      <c r="B2339" s="1" t="s">
        <v>250</v>
      </c>
      <c r="C2339" t="s">
        <v>251</v>
      </c>
      <c r="D2339" t="s">
        <v>3721</v>
      </c>
      <c r="E2339" t="s">
        <v>9</v>
      </c>
      <c r="F2339" t="s">
        <v>6760</v>
      </c>
      <c r="G2339" s="1">
        <v>2338</v>
      </c>
    </row>
    <row r="2340" spans="1:7" ht="13.5">
      <c r="A2340" t="str">
        <f>"011266"</f>
        <v>011266</v>
      </c>
      <c r="B2340" s="1" t="s">
        <v>3710</v>
      </c>
      <c r="C2340" t="s">
        <v>3311</v>
      </c>
      <c r="D2340" t="s">
        <v>3722</v>
      </c>
      <c r="E2340" t="s">
        <v>9</v>
      </c>
      <c r="F2340" t="s">
        <v>6761</v>
      </c>
      <c r="G2340" s="1">
        <v>2339</v>
      </c>
    </row>
    <row r="2341" spans="1:7" ht="13.5">
      <c r="A2341" t="str">
        <f>"000560"</f>
        <v>000560</v>
      </c>
      <c r="B2341" s="1" t="s">
        <v>1727</v>
      </c>
      <c r="C2341" t="s">
        <v>1564</v>
      </c>
      <c r="D2341" t="s">
        <v>3723</v>
      </c>
      <c r="E2341" t="s">
        <v>32</v>
      </c>
      <c r="F2341" t="s">
        <v>6762</v>
      </c>
      <c r="G2341" s="1">
        <v>2340</v>
      </c>
    </row>
    <row r="2342" spans="1:7" ht="13.5">
      <c r="A2342" t="str">
        <f>"001957"</f>
        <v>001957</v>
      </c>
      <c r="B2342" s="1" t="s">
        <v>472</v>
      </c>
      <c r="C2342" t="s">
        <v>266</v>
      </c>
      <c r="D2342" t="s">
        <v>3724</v>
      </c>
      <c r="E2342" t="s">
        <v>32</v>
      </c>
      <c r="F2342" t="s">
        <v>6763</v>
      </c>
      <c r="G2342" s="1">
        <v>2341</v>
      </c>
    </row>
    <row r="2343" spans="1:7" ht="13.5">
      <c r="A2343" t="str">
        <f>"000449"</f>
        <v>000449</v>
      </c>
      <c r="B2343" s="1" t="s">
        <v>3725</v>
      </c>
      <c r="C2343" t="s">
        <v>3726</v>
      </c>
      <c r="D2343" t="s">
        <v>3727</v>
      </c>
      <c r="E2343" t="s">
        <v>90</v>
      </c>
      <c r="F2343" t="s">
        <v>6764</v>
      </c>
      <c r="G2343" s="1">
        <v>2342</v>
      </c>
    </row>
    <row r="2344" spans="1:7" ht="13.5">
      <c r="A2344" t="str">
        <f>"333999"</f>
        <v>333999</v>
      </c>
      <c r="B2344" s="1" t="s">
        <v>989</v>
      </c>
      <c r="C2344" t="s">
        <v>193</v>
      </c>
      <c r="D2344" t="s">
        <v>3728</v>
      </c>
      <c r="E2344" t="s">
        <v>32</v>
      </c>
      <c r="F2344" t="s">
        <v>6765</v>
      </c>
      <c r="G2344" s="1">
        <v>2343</v>
      </c>
    </row>
    <row r="2345" spans="1:7" ht="13.5">
      <c r="A2345" t="str">
        <f>"006278"</f>
        <v>006278</v>
      </c>
      <c r="B2345" s="1" t="s">
        <v>3729</v>
      </c>
      <c r="C2345" t="s">
        <v>129</v>
      </c>
      <c r="D2345" t="s">
        <v>3730</v>
      </c>
      <c r="E2345" t="s">
        <v>179</v>
      </c>
      <c r="F2345" t="s">
        <v>6766</v>
      </c>
      <c r="G2345" s="1">
        <v>2344</v>
      </c>
    </row>
    <row r="2346" spans="1:7" ht="13.5">
      <c r="A2346" t="str">
        <f>"007281"</f>
        <v>007281</v>
      </c>
      <c r="B2346" s="1" t="s">
        <v>2194</v>
      </c>
      <c r="C2346" t="s">
        <v>1116</v>
      </c>
      <c r="D2346" t="s">
        <v>3731</v>
      </c>
      <c r="E2346" t="s">
        <v>9</v>
      </c>
      <c r="F2346" t="s">
        <v>6767</v>
      </c>
      <c r="G2346" s="1">
        <v>2345</v>
      </c>
    </row>
    <row r="2347" spans="1:7" ht="13.5">
      <c r="A2347" t="str">
        <f>"000019"</f>
        <v>000019</v>
      </c>
      <c r="B2347" s="1" t="s">
        <v>74</v>
      </c>
      <c r="C2347" t="s">
        <v>72</v>
      </c>
      <c r="D2347" t="s">
        <v>3732</v>
      </c>
      <c r="E2347" t="s">
        <v>32</v>
      </c>
      <c r="F2347" t="s">
        <v>6768</v>
      </c>
      <c r="G2347" s="1">
        <v>2346</v>
      </c>
    </row>
    <row r="2348" spans="1:7" ht="13.5">
      <c r="A2348" t="str">
        <f>"009938"</f>
        <v>009938</v>
      </c>
      <c r="B2348" s="1" t="s">
        <v>3733</v>
      </c>
      <c r="C2348" t="s">
        <v>85</v>
      </c>
      <c r="D2348" t="s">
        <v>3734</v>
      </c>
      <c r="E2348" t="s">
        <v>32</v>
      </c>
      <c r="F2348" t="s">
        <v>6769</v>
      </c>
      <c r="G2348" s="1">
        <v>2347</v>
      </c>
    </row>
    <row r="2349" spans="1:7" ht="13.5">
      <c r="A2349" t="str">
        <f>"028738"</f>
        <v>028738</v>
      </c>
      <c r="B2349" s="1" t="s">
        <v>1624</v>
      </c>
      <c r="C2349" t="s">
        <v>512</v>
      </c>
      <c r="D2349" t="s">
        <v>3735</v>
      </c>
      <c r="E2349" t="s">
        <v>9</v>
      </c>
      <c r="F2349" t="s">
        <v>6770</v>
      </c>
      <c r="G2349" s="1">
        <v>2348</v>
      </c>
    </row>
    <row r="2350" spans="1:7" ht="13.5">
      <c r="A2350" t="str">
        <f>"007890"</f>
        <v>007890</v>
      </c>
      <c r="B2350" s="1" t="s">
        <v>3082</v>
      </c>
      <c r="C2350" t="s">
        <v>77</v>
      </c>
      <c r="D2350" t="s">
        <v>3736</v>
      </c>
      <c r="E2350" t="s">
        <v>9</v>
      </c>
      <c r="F2350" t="s">
        <v>6771</v>
      </c>
      <c r="G2350" s="1">
        <v>2349</v>
      </c>
    </row>
    <row r="2351" spans="1:7" ht="13.5">
      <c r="A2351" t="str">
        <f>"006662"</f>
        <v>006662</v>
      </c>
      <c r="B2351" s="1" t="s">
        <v>1304</v>
      </c>
      <c r="C2351" t="s">
        <v>24</v>
      </c>
      <c r="D2351" t="s">
        <v>3737</v>
      </c>
      <c r="E2351" t="s">
        <v>9</v>
      </c>
      <c r="F2351" t="s">
        <v>6772</v>
      </c>
      <c r="G2351" s="1">
        <v>2350</v>
      </c>
    </row>
    <row r="2352" spans="1:7" ht="13.5">
      <c r="A2352" t="str">
        <f>"009717"</f>
        <v>009717</v>
      </c>
      <c r="B2352" s="1" t="s">
        <v>3423</v>
      </c>
      <c r="C2352" t="s">
        <v>1316</v>
      </c>
      <c r="D2352" t="s">
        <v>3738</v>
      </c>
      <c r="E2352" t="s">
        <v>32</v>
      </c>
      <c r="F2352" t="s">
        <v>6773</v>
      </c>
      <c r="G2352" s="1">
        <v>2351</v>
      </c>
    </row>
    <row r="2353" spans="1:7" ht="13.5">
      <c r="A2353" t="str">
        <f>"444444"</f>
        <v>444444</v>
      </c>
      <c r="B2353" s="1" t="s">
        <v>297</v>
      </c>
      <c r="C2353" t="s">
        <v>18</v>
      </c>
      <c r="D2353" t="s">
        <v>3739</v>
      </c>
      <c r="E2353" t="s">
        <v>32</v>
      </c>
      <c r="F2353" t="s">
        <v>6774</v>
      </c>
      <c r="G2353" s="1">
        <v>2352</v>
      </c>
    </row>
    <row r="2354" spans="1:7" ht="13.5">
      <c r="A2354" t="str">
        <f>"888166"</f>
        <v>888166</v>
      </c>
      <c r="B2354" s="1" t="s">
        <v>2060</v>
      </c>
      <c r="C2354" t="s">
        <v>588</v>
      </c>
      <c r="D2354" t="s">
        <v>3740</v>
      </c>
      <c r="E2354" t="s">
        <v>9</v>
      </c>
      <c r="F2354" t="s">
        <v>6775</v>
      </c>
      <c r="G2354" s="1">
        <v>2353</v>
      </c>
    </row>
    <row r="2355" spans="1:7" ht="13.5">
      <c r="A2355" t="str">
        <f>"095888"</f>
        <v>095888</v>
      </c>
      <c r="B2355" s="1" t="s">
        <v>2575</v>
      </c>
      <c r="C2355" t="s">
        <v>34</v>
      </c>
      <c r="D2355" t="s">
        <v>3741</v>
      </c>
      <c r="E2355" t="s">
        <v>9</v>
      </c>
      <c r="F2355" t="s">
        <v>6776</v>
      </c>
      <c r="G2355" s="1">
        <v>2354</v>
      </c>
    </row>
    <row r="2356" spans="1:7" ht="13.5">
      <c r="A2356" t="str">
        <f>"050668"</f>
        <v>050668</v>
      </c>
      <c r="B2356" s="1" t="s">
        <v>1512</v>
      </c>
      <c r="C2356" t="s">
        <v>101</v>
      </c>
      <c r="D2356" t="s">
        <v>3742</v>
      </c>
      <c r="E2356" t="s">
        <v>9</v>
      </c>
      <c r="F2356" t="s">
        <v>6777</v>
      </c>
      <c r="G2356" s="1">
        <v>2355</v>
      </c>
    </row>
    <row r="2357" spans="1:7" ht="13.5">
      <c r="A2357" t="str">
        <f>"000751"</f>
        <v>000751</v>
      </c>
      <c r="B2357" s="1" t="s">
        <v>3150</v>
      </c>
      <c r="C2357" t="s">
        <v>30</v>
      </c>
      <c r="D2357" t="s">
        <v>3743</v>
      </c>
      <c r="E2357" t="s">
        <v>9</v>
      </c>
      <c r="F2357" t="s">
        <v>6778</v>
      </c>
      <c r="G2357" s="1">
        <v>2356</v>
      </c>
    </row>
    <row r="2358" spans="1:7" ht="13.5">
      <c r="A2358" t="str">
        <f>"000988"</f>
        <v>000988</v>
      </c>
      <c r="B2358" s="1" t="s">
        <v>546</v>
      </c>
      <c r="C2358" t="s">
        <v>547</v>
      </c>
      <c r="D2358" t="s">
        <v>3744</v>
      </c>
      <c r="E2358" t="s">
        <v>9</v>
      </c>
      <c r="F2358" t="s">
        <v>6779</v>
      </c>
      <c r="G2358" s="1">
        <v>2357</v>
      </c>
    </row>
    <row r="2359" spans="1:7" ht="13.5">
      <c r="A2359" t="str">
        <f>"000902"</f>
        <v>000902</v>
      </c>
      <c r="B2359" s="1" t="s">
        <v>1711</v>
      </c>
      <c r="C2359" t="s">
        <v>1712</v>
      </c>
      <c r="D2359" t="s">
        <v>3745</v>
      </c>
      <c r="E2359" t="s">
        <v>9</v>
      </c>
      <c r="F2359" t="s">
        <v>6780</v>
      </c>
      <c r="G2359" s="1">
        <v>2358</v>
      </c>
    </row>
    <row r="2360" spans="1:7" ht="13.5">
      <c r="A2360" t="str">
        <f>"005869"</f>
        <v>005869</v>
      </c>
      <c r="B2360" s="1" t="s">
        <v>1698</v>
      </c>
      <c r="C2360" t="s">
        <v>85</v>
      </c>
      <c r="D2360" t="s">
        <v>3746</v>
      </c>
      <c r="E2360" t="s">
        <v>241</v>
      </c>
      <c r="F2360" t="s">
        <v>6781</v>
      </c>
      <c r="G2360" s="1">
        <v>2359</v>
      </c>
    </row>
    <row r="2361" spans="1:7" ht="13.5">
      <c r="A2361" t="str">
        <f>"063611"</f>
        <v>063611</v>
      </c>
      <c r="B2361" s="1" t="s">
        <v>1297</v>
      </c>
      <c r="C2361" t="s">
        <v>27</v>
      </c>
      <c r="D2361" t="s">
        <v>3747</v>
      </c>
      <c r="E2361" t="s">
        <v>9</v>
      </c>
      <c r="F2361" t="s">
        <v>6782</v>
      </c>
      <c r="G2361" s="1">
        <v>2360</v>
      </c>
    </row>
    <row r="2362" spans="1:7" ht="13.5">
      <c r="A2362" t="str">
        <f>"002758"</f>
        <v>002758</v>
      </c>
      <c r="B2362" s="1" t="s">
        <v>1217</v>
      </c>
      <c r="C2362" t="s">
        <v>512</v>
      </c>
      <c r="D2362" t="s">
        <v>3748</v>
      </c>
      <c r="E2362" t="s">
        <v>32</v>
      </c>
      <c r="F2362" t="s">
        <v>6783</v>
      </c>
      <c r="G2362" s="1">
        <v>2361</v>
      </c>
    </row>
    <row r="2363" spans="1:7" ht="13.5">
      <c r="A2363" t="str">
        <f>"006123"</f>
        <v>006123</v>
      </c>
      <c r="B2363" s="1" t="s">
        <v>3749</v>
      </c>
      <c r="C2363" t="s">
        <v>166</v>
      </c>
      <c r="D2363" t="s">
        <v>3750</v>
      </c>
      <c r="E2363" t="s">
        <v>241</v>
      </c>
      <c r="F2363" t="s">
        <v>6784</v>
      </c>
      <c r="G2363" s="1">
        <v>2362</v>
      </c>
    </row>
    <row r="2364" spans="1:7" ht="13.5">
      <c r="A2364" t="str">
        <f>"000604"</f>
        <v>000604</v>
      </c>
      <c r="B2364" s="1" t="s">
        <v>3751</v>
      </c>
      <c r="C2364" t="s">
        <v>101</v>
      </c>
      <c r="D2364" t="s">
        <v>3752</v>
      </c>
      <c r="E2364" t="s">
        <v>13</v>
      </c>
      <c r="F2364" t="s">
        <v>6785</v>
      </c>
      <c r="G2364" s="1">
        <v>2363</v>
      </c>
    </row>
    <row r="2365" spans="1:7" ht="13.5">
      <c r="A2365" t="str">
        <f>"003736"</f>
        <v>003736</v>
      </c>
      <c r="B2365" s="1" t="s">
        <v>369</v>
      </c>
      <c r="C2365" t="s">
        <v>266</v>
      </c>
      <c r="D2365" t="s">
        <v>3753</v>
      </c>
      <c r="E2365" t="s">
        <v>9</v>
      </c>
      <c r="F2365" t="s">
        <v>6786</v>
      </c>
      <c r="G2365" s="1">
        <v>2364</v>
      </c>
    </row>
    <row r="2366" spans="1:7" ht="13.5">
      <c r="A2366" t="str">
        <f>"009921"</f>
        <v>009921</v>
      </c>
      <c r="B2366" s="1" t="s">
        <v>339</v>
      </c>
      <c r="C2366" t="s">
        <v>72</v>
      </c>
      <c r="D2366" t="s">
        <v>3754</v>
      </c>
      <c r="E2366" t="s">
        <v>685</v>
      </c>
      <c r="F2366" t="s">
        <v>6787</v>
      </c>
      <c r="G2366" s="1">
        <v>2365</v>
      </c>
    </row>
    <row r="2367" spans="1:7" ht="13.5">
      <c r="A2367" t="str">
        <f>"000939"</f>
        <v>000939</v>
      </c>
      <c r="B2367" s="1" t="s">
        <v>3755</v>
      </c>
      <c r="C2367" t="s">
        <v>1358</v>
      </c>
      <c r="D2367" t="s">
        <v>3756</v>
      </c>
      <c r="E2367" t="s">
        <v>9</v>
      </c>
      <c r="F2367" t="s">
        <v>6788</v>
      </c>
      <c r="G2367" s="1">
        <v>2366</v>
      </c>
    </row>
    <row r="2368" spans="1:7" ht="13.5">
      <c r="A2368" t="str">
        <f>"003559"</f>
        <v>003559</v>
      </c>
      <c r="B2368" s="1" t="s">
        <v>1858</v>
      </c>
      <c r="C2368" t="s">
        <v>72</v>
      </c>
      <c r="D2368" t="s">
        <v>3757</v>
      </c>
      <c r="E2368" t="s">
        <v>32</v>
      </c>
      <c r="F2368" t="s">
        <v>6789</v>
      </c>
      <c r="G2368" s="1">
        <v>2367</v>
      </c>
    </row>
    <row r="2369" spans="1:7" ht="13.5">
      <c r="A2369" t="str">
        <f>"008778"</f>
        <v>008778</v>
      </c>
      <c r="B2369" s="1" t="s">
        <v>3758</v>
      </c>
      <c r="C2369" t="s">
        <v>224</v>
      </c>
      <c r="D2369" t="s">
        <v>3759</v>
      </c>
      <c r="E2369" t="s">
        <v>32</v>
      </c>
      <c r="F2369" t="s">
        <v>6790</v>
      </c>
      <c r="G2369" s="1">
        <v>2368</v>
      </c>
    </row>
    <row r="2370" spans="1:7" ht="13.5">
      <c r="A2370" t="str">
        <f>"000962"</f>
        <v>000962</v>
      </c>
      <c r="B2370" s="1" t="s">
        <v>1369</v>
      </c>
      <c r="C2370" t="s">
        <v>77</v>
      </c>
      <c r="D2370" t="s">
        <v>3760</v>
      </c>
      <c r="E2370" t="s">
        <v>32</v>
      </c>
      <c r="F2370" t="s">
        <v>6791</v>
      </c>
      <c r="G2370" s="1">
        <v>2369</v>
      </c>
    </row>
    <row r="2371" spans="1:7" ht="13.5">
      <c r="A2371" t="str">
        <f>"055619"</f>
        <v>055619</v>
      </c>
      <c r="B2371" s="1" t="s">
        <v>3761</v>
      </c>
      <c r="C2371" t="s">
        <v>82</v>
      </c>
      <c r="D2371" t="s">
        <v>3762</v>
      </c>
      <c r="E2371" t="s">
        <v>9</v>
      </c>
      <c r="F2371" t="s">
        <v>6792</v>
      </c>
      <c r="G2371" s="1">
        <v>2370</v>
      </c>
    </row>
    <row r="2372" spans="1:7" ht="13.5">
      <c r="A2372" t="str">
        <f>"091708"</f>
        <v>091708</v>
      </c>
      <c r="B2372" s="1" t="s">
        <v>3441</v>
      </c>
      <c r="C2372" t="s">
        <v>77</v>
      </c>
      <c r="D2372" t="s">
        <v>3763</v>
      </c>
      <c r="E2372" t="s">
        <v>13</v>
      </c>
      <c r="F2372" t="s">
        <v>6793</v>
      </c>
      <c r="G2372" s="1">
        <v>2371</v>
      </c>
    </row>
    <row r="2373" spans="1:7" ht="13.5">
      <c r="A2373" t="str">
        <f>"808888"</f>
        <v>808888</v>
      </c>
      <c r="B2373" s="1" t="s">
        <v>232</v>
      </c>
      <c r="C2373" t="s">
        <v>233</v>
      </c>
      <c r="D2373" t="s">
        <v>3764</v>
      </c>
      <c r="E2373" t="s">
        <v>197</v>
      </c>
      <c r="F2373" t="s">
        <v>6794</v>
      </c>
      <c r="G2373" s="1">
        <v>2372</v>
      </c>
    </row>
    <row r="2374" spans="1:7" ht="13.5">
      <c r="A2374" t="str">
        <f>"009179"</f>
        <v>009179</v>
      </c>
      <c r="B2374" s="1" t="s">
        <v>3765</v>
      </c>
      <c r="C2374" t="s">
        <v>3766</v>
      </c>
      <c r="D2374" t="s">
        <v>3767</v>
      </c>
      <c r="E2374" t="s">
        <v>32</v>
      </c>
      <c r="F2374" t="s">
        <v>6795</v>
      </c>
      <c r="G2374" s="1">
        <v>2373</v>
      </c>
    </row>
    <row r="2375" spans="1:7" ht="13.5">
      <c r="A2375" t="str">
        <f>"000460"</f>
        <v>000460</v>
      </c>
      <c r="B2375" s="1" t="s">
        <v>955</v>
      </c>
      <c r="C2375" t="s">
        <v>101</v>
      </c>
      <c r="D2375" t="s">
        <v>3768</v>
      </c>
      <c r="E2375" t="s">
        <v>9</v>
      </c>
      <c r="F2375" t="s">
        <v>6796</v>
      </c>
      <c r="G2375" s="1">
        <v>2374</v>
      </c>
    </row>
    <row r="2376" spans="1:7" ht="13.5">
      <c r="A2376" t="str">
        <f>"088110"</f>
        <v>088110</v>
      </c>
      <c r="B2376" s="1" t="s">
        <v>3061</v>
      </c>
      <c r="C2376" t="s">
        <v>314</v>
      </c>
      <c r="D2376" t="s">
        <v>3769</v>
      </c>
      <c r="E2376" t="s">
        <v>9</v>
      </c>
      <c r="F2376" t="s">
        <v>6797</v>
      </c>
      <c r="G2376" s="1">
        <v>2375</v>
      </c>
    </row>
    <row r="2377" spans="1:7" ht="13.5">
      <c r="A2377" t="str">
        <f>"006887"</f>
        <v>006887</v>
      </c>
      <c r="B2377" s="1" t="s">
        <v>332</v>
      </c>
      <c r="C2377" t="s">
        <v>333</v>
      </c>
      <c r="D2377" t="s">
        <v>3770</v>
      </c>
      <c r="E2377" t="s">
        <v>32</v>
      </c>
      <c r="F2377" t="s">
        <v>6798</v>
      </c>
      <c r="G2377" s="1">
        <v>2376</v>
      </c>
    </row>
    <row r="2378" spans="1:7" ht="13.5">
      <c r="A2378" t="str">
        <f>"009678"</f>
        <v>009678</v>
      </c>
      <c r="B2378" s="1" t="s">
        <v>64</v>
      </c>
      <c r="C2378" t="s">
        <v>65</v>
      </c>
      <c r="D2378" t="s">
        <v>3771</v>
      </c>
      <c r="E2378" t="s">
        <v>9</v>
      </c>
      <c r="F2378" t="s">
        <v>6799</v>
      </c>
      <c r="G2378" s="1">
        <v>2377</v>
      </c>
    </row>
    <row r="2379" spans="1:7" ht="13.5">
      <c r="A2379" t="str">
        <f>"055999"</f>
        <v>055999</v>
      </c>
      <c r="B2379" s="1" t="s">
        <v>3772</v>
      </c>
      <c r="C2379" t="s">
        <v>147</v>
      </c>
      <c r="D2379" t="s">
        <v>3773</v>
      </c>
      <c r="E2379" t="s">
        <v>9</v>
      </c>
      <c r="F2379" t="s">
        <v>6800</v>
      </c>
      <c r="G2379" s="1">
        <v>2378</v>
      </c>
    </row>
    <row r="2380" spans="1:7" ht="13.5">
      <c r="A2380" t="str">
        <f>"002299"</f>
        <v>002299</v>
      </c>
      <c r="B2380" s="1" t="s">
        <v>1169</v>
      </c>
      <c r="C2380" t="s">
        <v>462</v>
      </c>
      <c r="D2380" t="s">
        <v>3774</v>
      </c>
      <c r="E2380" t="s">
        <v>9</v>
      </c>
      <c r="F2380" t="s">
        <v>6801</v>
      </c>
      <c r="G2380" s="1">
        <v>2379</v>
      </c>
    </row>
    <row r="2381" spans="1:7" ht="13.5">
      <c r="A2381" t="str">
        <f>"500277"</f>
        <v>500277</v>
      </c>
      <c r="B2381" s="1" t="s">
        <v>1465</v>
      </c>
      <c r="C2381" t="s">
        <v>1466</v>
      </c>
      <c r="D2381" t="s">
        <v>3775</v>
      </c>
      <c r="E2381" t="s">
        <v>32</v>
      </c>
      <c r="F2381" t="s">
        <v>6802</v>
      </c>
      <c r="G2381" s="1">
        <v>2380</v>
      </c>
    </row>
    <row r="2382" spans="1:7" ht="13.5">
      <c r="A2382" t="str">
        <f>"000512"</f>
        <v>000512</v>
      </c>
      <c r="B2382" s="1" t="s">
        <v>367</v>
      </c>
      <c r="C2382" t="s">
        <v>72</v>
      </c>
      <c r="D2382" t="s">
        <v>3776</v>
      </c>
      <c r="E2382" t="s">
        <v>32</v>
      </c>
      <c r="F2382" t="s">
        <v>6803</v>
      </c>
      <c r="G2382" s="1">
        <v>2381</v>
      </c>
    </row>
    <row r="2383" spans="1:7" ht="13.5">
      <c r="A2383" t="str">
        <f>"000939"</f>
        <v>000939</v>
      </c>
      <c r="B2383" s="1" t="s">
        <v>3755</v>
      </c>
      <c r="C2383" t="s">
        <v>1358</v>
      </c>
      <c r="D2383" t="s">
        <v>3777</v>
      </c>
      <c r="E2383" t="s">
        <v>9</v>
      </c>
      <c r="F2383" t="s">
        <v>6804</v>
      </c>
      <c r="G2383" s="1">
        <v>2382</v>
      </c>
    </row>
    <row r="2384" spans="1:7" ht="13.5">
      <c r="A2384" t="str">
        <f>"000004"</f>
        <v>000004</v>
      </c>
      <c r="B2384" s="1" t="s">
        <v>1233</v>
      </c>
      <c r="C2384" t="s">
        <v>711</v>
      </c>
      <c r="D2384" t="s">
        <v>3778</v>
      </c>
      <c r="E2384" t="s">
        <v>13</v>
      </c>
      <c r="F2384" t="s">
        <v>6805</v>
      </c>
      <c r="G2384" s="1">
        <v>2383</v>
      </c>
    </row>
    <row r="2385" spans="1:7" ht="13.5">
      <c r="A2385" t="str">
        <f>"003898"</f>
        <v>003898</v>
      </c>
      <c r="B2385" s="1" t="s">
        <v>3779</v>
      </c>
      <c r="C2385" t="s">
        <v>642</v>
      </c>
      <c r="D2385" t="s">
        <v>3780</v>
      </c>
      <c r="E2385" t="s">
        <v>9</v>
      </c>
      <c r="F2385" t="s">
        <v>6806</v>
      </c>
      <c r="G2385" s="1">
        <v>2384</v>
      </c>
    </row>
    <row r="2386" spans="1:7" ht="13.5">
      <c r="A2386" t="str">
        <f>"006616"</f>
        <v>006616</v>
      </c>
      <c r="B2386" s="1" t="s">
        <v>914</v>
      </c>
      <c r="C2386" t="s">
        <v>251</v>
      </c>
      <c r="D2386" t="s">
        <v>3781</v>
      </c>
      <c r="E2386" t="s">
        <v>9</v>
      </c>
      <c r="F2386" t="s">
        <v>6807</v>
      </c>
      <c r="G2386" s="1">
        <v>2385</v>
      </c>
    </row>
    <row r="2387" spans="1:7" ht="13.5">
      <c r="A2387" t="str">
        <f>"000830"</f>
        <v>000830</v>
      </c>
      <c r="B2387" s="1" t="s">
        <v>106</v>
      </c>
      <c r="C2387" t="s">
        <v>107</v>
      </c>
      <c r="D2387" t="s">
        <v>3782</v>
      </c>
      <c r="E2387" t="s">
        <v>13</v>
      </c>
      <c r="F2387" t="s">
        <v>6808</v>
      </c>
      <c r="G2387" s="1">
        <v>2386</v>
      </c>
    </row>
    <row r="2388" spans="1:7" ht="13.5">
      <c r="A2388" t="str">
        <f>"001169"</f>
        <v>001169</v>
      </c>
      <c r="B2388" s="1" t="s">
        <v>14</v>
      </c>
      <c r="C2388" t="s">
        <v>15</v>
      </c>
      <c r="D2388" t="s">
        <v>3783</v>
      </c>
      <c r="E2388" t="s">
        <v>9</v>
      </c>
      <c r="F2388" t="s">
        <v>6809</v>
      </c>
      <c r="G2388" s="1">
        <v>2387</v>
      </c>
    </row>
    <row r="2389" spans="1:7" ht="13.5">
      <c r="A2389" t="str">
        <f>"005588"</f>
        <v>005588</v>
      </c>
      <c r="B2389" s="1" t="s">
        <v>2585</v>
      </c>
      <c r="C2389" t="s">
        <v>154</v>
      </c>
      <c r="D2389" t="s">
        <v>3784</v>
      </c>
      <c r="E2389" t="s">
        <v>32</v>
      </c>
      <c r="F2389" t="s">
        <v>6810</v>
      </c>
      <c r="G2389" s="1">
        <v>2388</v>
      </c>
    </row>
    <row r="2390" spans="1:7" ht="13.5">
      <c r="A2390" t="str">
        <f>"003909"</f>
        <v>003909</v>
      </c>
      <c r="B2390" s="1" t="s">
        <v>3367</v>
      </c>
      <c r="C2390" t="s">
        <v>21</v>
      </c>
      <c r="D2390" t="s">
        <v>3785</v>
      </c>
      <c r="E2390" t="s">
        <v>9</v>
      </c>
      <c r="F2390" t="s">
        <v>6811</v>
      </c>
      <c r="G2390" s="1">
        <v>2389</v>
      </c>
    </row>
    <row r="2391" spans="1:7" ht="13.5">
      <c r="A2391" t="str">
        <f>"008177"</f>
        <v>008177</v>
      </c>
      <c r="B2391" s="1" t="s">
        <v>1424</v>
      </c>
      <c r="C2391" t="s">
        <v>1425</v>
      </c>
      <c r="D2391" t="s">
        <v>3786</v>
      </c>
      <c r="E2391" t="s">
        <v>32</v>
      </c>
      <c r="F2391" t="s">
        <v>6812</v>
      </c>
      <c r="G2391" s="1">
        <v>2390</v>
      </c>
    </row>
    <row r="2392" spans="1:7" ht="13.5">
      <c r="A2392" t="str">
        <f>"098898"</f>
        <v>098898</v>
      </c>
      <c r="B2392" s="1" t="s">
        <v>1308</v>
      </c>
      <c r="C2392" t="s">
        <v>72</v>
      </c>
      <c r="D2392" t="s">
        <v>3787</v>
      </c>
      <c r="E2392" t="s">
        <v>32</v>
      </c>
      <c r="F2392" t="s">
        <v>6813</v>
      </c>
      <c r="G2392" s="1">
        <v>2391</v>
      </c>
    </row>
    <row r="2393" spans="1:7" ht="13.5">
      <c r="A2393" t="str">
        <f>"000071"</f>
        <v>000071</v>
      </c>
      <c r="B2393" s="1" t="s">
        <v>223</v>
      </c>
      <c r="C2393" t="s">
        <v>224</v>
      </c>
      <c r="D2393" t="s">
        <v>3788</v>
      </c>
      <c r="E2393" t="s">
        <v>9</v>
      </c>
      <c r="F2393" t="s">
        <v>6814</v>
      </c>
      <c r="G2393" s="1">
        <v>2392</v>
      </c>
    </row>
    <row r="2394" spans="1:7" ht="13.5">
      <c r="A2394" t="str">
        <f>"003818"</f>
        <v>003818</v>
      </c>
      <c r="B2394" s="1" t="s">
        <v>1413</v>
      </c>
      <c r="C2394" t="s">
        <v>925</v>
      </c>
      <c r="D2394" t="s">
        <v>3789</v>
      </c>
      <c r="E2394" t="s">
        <v>32</v>
      </c>
      <c r="F2394" t="s">
        <v>6815</v>
      </c>
      <c r="G2394" s="1">
        <v>2393</v>
      </c>
    </row>
    <row r="2395" spans="1:7" ht="13.5">
      <c r="A2395" t="str">
        <f>"947858"</f>
        <v>947858</v>
      </c>
      <c r="B2395" s="1" t="s">
        <v>872</v>
      </c>
      <c r="C2395" t="s">
        <v>873</v>
      </c>
      <c r="D2395" t="s">
        <v>3790</v>
      </c>
      <c r="E2395" t="s">
        <v>9</v>
      </c>
      <c r="F2395" t="s">
        <v>6816</v>
      </c>
      <c r="G2395" s="1">
        <v>2394</v>
      </c>
    </row>
    <row r="2396" spans="1:7" ht="13.5">
      <c r="A2396" t="str">
        <f>"009009"</f>
        <v>009009</v>
      </c>
      <c r="B2396" s="1" t="s">
        <v>571</v>
      </c>
      <c r="C2396" t="s">
        <v>151</v>
      </c>
      <c r="D2396" t="s">
        <v>3791</v>
      </c>
      <c r="E2396" t="s">
        <v>52</v>
      </c>
      <c r="F2396" t="s">
        <v>6817</v>
      </c>
      <c r="G2396" s="1">
        <v>2395</v>
      </c>
    </row>
    <row r="2397" spans="1:7" ht="13.5">
      <c r="A2397" t="str">
        <f>"001172"</f>
        <v>001172</v>
      </c>
      <c r="B2397" s="1" t="s">
        <v>1235</v>
      </c>
      <c r="C2397" t="s">
        <v>266</v>
      </c>
      <c r="D2397" t="s">
        <v>3792</v>
      </c>
      <c r="E2397" t="s">
        <v>9</v>
      </c>
      <c r="F2397" t="s">
        <v>6818</v>
      </c>
      <c r="G2397" s="1">
        <v>2396</v>
      </c>
    </row>
    <row r="2398" spans="1:7" ht="13.5">
      <c r="A2398" t="str">
        <f>"001867"</f>
        <v>001867</v>
      </c>
      <c r="B2398" s="1" t="s">
        <v>3321</v>
      </c>
      <c r="C2398" t="s">
        <v>569</v>
      </c>
      <c r="D2398" t="s">
        <v>3793</v>
      </c>
      <c r="E2398" t="s">
        <v>9</v>
      </c>
      <c r="F2398" t="s">
        <v>6819</v>
      </c>
      <c r="G2398" s="1">
        <v>2397</v>
      </c>
    </row>
    <row r="2399" spans="1:7" ht="13.5">
      <c r="A2399" t="str">
        <f>"009828"</f>
        <v>009828</v>
      </c>
      <c r="B2399" s="1" t="s">
        <v>221</v>
      </c>
      <c r="C2399" t="s">
        <v>101</v>
      </c>
      <c r="D2399" t="s">
        <v>3794</v>
      </c>
      <c r="E2399" t="s">
        <v>9</v>
      </c>
      <c r="F2399" t="s">
        <v>6820</v>
      </c>
      <c r="G2399" s="1">
        <v>2398</v>
      </c>
    </row>
    <row r="2400" spans="1:7" ht="13.5">
      <c r="A2400" t="str">
        <f>"009353"</f>
        <v>009353</v>
      </c>
      <c r="B2400" s="1" t="s">
        <v>1784</v>
      </c>
      <c r="C2400" t="s">
        <v>7</v>
      </c>
      <c r="D2400" t="s">
        <v>3795</v>
      </c>
      <c r="E2400" t="s">
        <v>425</v>
      </c>
      <c r="F2400" t="s">
        <v>6821</v>
      </c>
      <c r="G2400" s="1">
        <v>2399</v>
      </c>
    </row>
    <row r="2401" spans="1:7" ht="13.5">
      <c r="A2401" t="str">
        <f>"000377"</f>
        <v>000377</v>
      </c>
      <c r="B2401" s="1" t="s">
        <v>3796</v>
      </c>
      <c r="C2401" t="s">
        <v>95</v>
      </c>
      <c r="D2401" t="s">
        <v>3797</v>
      </c>
      <c r="E2401" t="s">
        <v>241</v>
      </c>
      <c r="F2401" t="s">
        <v>6822</v>
      </c>
      <c r="G2401" s="1">
        <v>2400</v>
      </c>
    </row>
    <row r="2402" spans="1:7" ht="13.5">
      <c r="A2402" t="str">
        <f>"001001"</f>
        <v>001001</v>
      </c>
      <c r="B2402" s="1" t="s">
        <v>1962</v>
      </c>
      <c r="C2402" t="s">
        <v>154</v>
      </c>
      <c r="D2402" t="s">
        <v>3798</v>
      </c>
      <c r="E2402" t="s">
        <v>9</v>
      </c>
      <c r="F2402" t="s">
        <v>6823</v>
      </c>
      <c r="G2402" s="1">
        <v>2401</v>
      </c>
    </row>
    <row r="2403" spans="1:7" ht="13.5">
      <c r="A2403" t="str">
        <f>"006616"</f>
        <v>006616</v>
      </c>
      <c r="B2403" s="1" t="s">
        <v>914</v>
      </c>
      <c r="C2403" t="s">
        <v>251</v>
      </c>
      <c r="D2403" t="s">
        <v>3799</v>
      </c>
      <c r="E2403" t="s">
        <v>9</v>
      </c>
      <c r="F2403" t="s">
        <v>6824</v>
      </c>
      <c r="G2403" s="1">
        <v>2402</v>
      </c>
    </row>
    <row r="2404" spans="1:7" ht="13.5">
      <c r="A2404" t="str">
        <f>"008038"</f>
        <v>008038</v>
      </c>
      <c r="B2404" s="1" t="s">
        <v>2405</v>
      </c>
      <c r="C2404" t="s">
        <v>533</v>
      </c>
      <c r="D2404" t="s">
        <v>3800</v>
      </c>
      <c r="E2404" t="s">
        <v>9</v>
      </c>
      <c r="F2404" t="s">
        <v>6825</v>
      </c>
      <c r="G2404" s="1">
        <v>2403</v>
      </c>
    </row>
    <row r="2405" spans="1:7" ht="13.5">
      <c r="A2405" t="str">
        <f>"000011"</f>
        <v>000011</v>
      </c>
      <c r="B2405" s="1" t="s">
        <v>1645</v>
      </c>
      <c r="C2405" t="s">
        <v>98</v>
      </c>
      <c r="D2405" t="s">
        <v>3801</v>
      </c>
      <c r="E2405" t="s">
        <v>32</v>
      </c>
      <c r="F2405" t="s">
        <v>6826</v>
      </c>
      <c r="G2405" s="1">
        <v>2404</v>
      </c>
    </row>
    <row r="2406" spans="1:7" ht="13.5">
      <c r="A2406" t="str">
        <f>"089777"</f>
        <v>089777</v>
      </c>
      <c r="B2406" s="1" t="s">
        <v>2058</v>
      </c>
      <c r="C2406" t="s">
        <v>453</v>
      </c>
      <c r="D2406" t="s">
        <v>3802</v>
      </c>
      <c r="E2406" t="s">
        <v>9</v>
      </c>
      <c r="F2406" t="s">
        <v>6827</v>
      </c>
      <c r="G2406" s="1">
        <v>2405</v>
      </c>
    </row>
    <row r="2407" spans="1:7" ht="13.5">
      <c r="A2407" t="str">
        <f>"444444"</f>
        <v>444444</v>
      </c>
      <c r="B2407" s="1" t="s">
        <v>297</v>
      </c>
      <c r="C2407" t="s">
        <v>18</v>
      </c>
      <c r="D2407" t="s">
        <v>3803</v>
      </c>
      <c r="E2407" t="s">
        <v>32</v>
      </c>
      <c r="F2407" t="s">
        <v>6828</v>
      </c>
      <c r="G2407" s="1">
        <v>2406</v>
      </c>
    </row>
    <row r="2408" spans="1:7" ht="13.5">
      <c r="A2408" t="str">
        <f>"001909"</f>
        <v>001909</v>
      </c>
      <c r="B2408" s="1" t="s">
        <v>3054</v>
      </c>
      <c r="C2408" t="s">
        <v>101</v>
      </c>
      <c r="D2408" t="s">
        <v>3804</v>
      </c>
      <c r="E2408" t="s">
        <v>9</v>
      </c>
      <c r="F2408" t="s">
        <v>6829</v>
      </c>
      <c r="G2408" s="1">
        <v>2407</v>
      </c>
    </row>
    <row r="2409" spans="1:7" ht="13.5">
      <c r="A2409" t="str">
        <f>"333999"</f>
        <v>333999</v>
      </c>
      <c r="B2409" s="1" t="s">
        <v>989</v>
      </c>
      <c r="C2409" t="s">
        <v>193</v>
      </c>
      <c r="D2409" t="s">
        <v>3805</v>
      </c>
      <c r="E2409" t="s">
        <v>9</v>
      </c>
      <c r="F2409" t="s">
        <v>6830</v>
      </c>
      <c r="G2409" s="1">
        <v>2408</v>
      </c>
    </row>
    <row r="2410" spans="1:7" ht="13.5">
      <c r="A2410" t="str">
        <f>"003638"</f>
        <v>003638</v>
      </c>
      <c r="B2410" s="1" t="s">
        <v>778</v>
      </c>
      <c r="C2410" t="s">
        <v>41</v>
      </c>
      <c r="D2410" t="s">
        <v>3806</v>
      </c>
      <c r="E2410" t="s">
        <v>9</v>
      </c>
      <c r="F2410" t="s">
        <v>6831</v>
      </c>
      <c r="G2410" s="1">
        <v>2409</v>
      </c>
    </row>
    <row r="2411" spans="1:7" ht="13.5">
      <c r="A2411" t="str">
        <f>"007616"</f>
        <v>007616</v>
      </c>
      <c r="B2411" s="1" t="s">
        <v>2623</v>
      </c>
      <c r="C2411" t="s">
        <v>431</v>
      </c>
      <c r="D2411" t="s">
        <v>3807</v>
      </c>
      <c r="E2411" t="s">
        <v>9</v>
      </c>
      <c r="F2411" t="s">
        <v>6832</v>
      </c>
      <c r="G2411" s="1">
        <v>2410</v>
      </c>
    </row>
    <row r="2412" spans="1:7" ht="13.5">
      <c r="A2412" t="str">
        <f>"008169"</f>
        <v>008169</v>
      </c>
      <c r="B2412" s="1" t="s">
        <v>830</v>
      </c>
      <c r="C2412" t="s">
        <v>34</v>
      </c>
      <c r="D2412" t="s">
        <v>3808</v>
      </c>
      <c r="E2412" t="s">
        <v>32</v>
      </c>
      <c r="F2412" t="s">
        <v>6833</v>
      </c>
      <c r="G2412" s="1">
        <v>2411</v>
      </c>
    </row>
    <row r="2413" spans="1:7" ht="13.5">
      <c r="A2413" t="str">
        <f>"009192"</f>
        <v>009192</v>
      </c>
      <c r="B2413" s="1" t="s">
        <v>3809</v>
      </c>
      <c r="C2413" t="s">
        <v>21</v>
      </c>
      <c r="D2413" t="s">
        <v>3810</v>
      </c>
      <c r="E2413" t="s">
        <v>32</v>
      </c>
      <c r="F2413" t="s">
        <v>6834</v>
      </c>
      <c r="G2413" s="1">
        <v>2412</v>
      </c>
    </row>
    <row r="2414" spans="1:7" ht="13.5">
      <c r="A2414" t="str">
        <f>"003139"</f>
        <v>003139</v>
      </c>
      <c r="B2414" s="1" t="s">
        <v>909</v>
      </c>
      <c r="C2414" t="s">
        <v>72</v>
      </c>
      <c r="D2414" t="s">
        <v>3811</v>
      </c>
      <c r="E2414" t="s">
        <v>32</v>
      </c>
      <c r="F2414" t="s">
        <v>6835</v>
      </c>
      <c r="G2414" s="1">
        <v>2413</v>
      </c>
    </row>
    <row r="2415" spans="1:7" ht="13.5">
      <c r="A2415" t="str">
        <f>"000802"</f>
        <v>000802</v>
      </c>
      <c r="B2415" s="1" t="s">
        <v>71</v>
      </c>
      <c r="C2415" t="s">
        <v>72</v>
      </c>
      <c r="D2415" t="s">
        <v>3812</v>
      </c>
      <c r="E2415" t="s">
        <v>9</v>
      </c>
      <c r="F2415" t="s">
        <v>6836</v>
      </c>
      <c r="G2415" s="1">
        <v>2414</v>
      </c>
    </row>
    <row r="2416" spans="1:7" ht="13.5">
      <c r="A2416" t="str">
        <f>"009535"</f>
        <v>009535</v>
      </c>
      <c r="B2416" s="1" t="s">
        <v>3813</v>
      </c>
      <c r="C2416" t="s">
        <v>101</v>
      </c>
      <c r="D2416" t="s">
        <v>3814</v>
      </c>
      <c r="E2416" t="s">
        <v>32</v>
      </c>
      <c r="F2416" t="s">
        <v>6837</v>
      </c>
      <c r="G2416" s="1">
        <v>2415</v>
      </c>
    </row>
    <row r="2417" spans="1:7" ht="13.5">
      <c r="A2417" t="str">
        <f>"006529"</f>
        <v>006529</v>
      </c>
      <c r="B2417" s="1" t="s">
        <v>17</v>
      </c>
      <c r="C2417" t="s">
        <v>18</v>
      </c>
      <c r="D2417" t="s">
        <v>3815</v>
      </c>
      <c r="E2417" t="s">
        <v>142</v>
      </c>
      <c r="F2417" t="s">
        <v>6838</v>
      </c>
      <c r="G2417" s="1">
        <v>2416</v>
      </c>
    </row>
    <row r="2418" spans="1:7" ht="13.5">
      <c r="A2418" t="str">
        <f>"000080"</f>
        <v>000080</v>
      </c>
      <c r="B2418" s="1" t="s">
        <v>250</v>
      </c>
      <c r="C2418" t="s">
        <v>251</v>
      </c>
      <c r="D2418" t="s">
        <v>3816</v>
      </c>
      <c r="E2418" t="s">
        <v>9</v>
      </c>
      <c r="F2418" t="s">
        <v>6839</v>
      </c>
      <c r="G2418" s="1">
        <v>2417</v>
      </c>
    </row>
    <row r="2419" spans="1:7" ht="13.5">
      <c r="A2419" t="str">
        <f>"021555"</f>
        <v>021555</v>
      </c>
      <c r="B2419" s="1" t="s">
        <v>176</v>
      </c>
      <c r="C2419" t="s">
        <v>177</v>
      </c>
      <c r="D2419" t="s">
        <v>3817</v>
      </c>
      <c r="E2419" t="s">
        <v>90</v>
      </c>
      <c r="F2419" t="s">
        <v>6840</v>
      </c>
      <c r="G2419" s="1">
        <v>2418</v>
      </c>
    </row>
    <row r="2420" spans="1:7" ht="13.5">
      <c r="A2420" t="str">
        <f>"008598"</f>
        <v>008598</v>
      </c>
      <c r="B2420" s="1" t="s">
        <v>3818</v>
      </c>
      <c r="C2420" t="s">
        <v>603</v>
      </c>
      <c r="D2420" t="s">
        <v>3819</v>
      </c>
      <c r="E2420" t="s">
        <v>32</v>
      </c>
      <c r="F2420" t="s">
        <v>6841</v>
      </c>
      <c r="G2420" s="1">
        <v>2419</v>
      </c>
    </row>
    <row r="2421" spans="1:7" ht="13.5">
      <c r="A2421" t="str">
        <f>"006388"</f>
        <v>006388</v>
      </c>
      <c r="B2421" s="1" t="s">
        <v>839</v>
      </c>
      <c r="C2421" t="s">
        <v>77</v>
      </c>
      <c r="D2421" t="s">
        <v>3820</v>
      </c>
      <c r="E2421" t="s">
        <v>9</v>
      </c>
      <c r="F2421" t="s">
        <v>6842</v>
      </c>
      <c r="G2421" s="1">
        <v>2420</v>
      </c>
    </row>
    <row r="2422" spans="1:7" ht="13.5">
      <c r="A2422" t="str">
        <f>"001671"</f>
        <v>001671</v>
      </c>
      <c r="B2422" s="1" t="s">
        <v>418</v>
      </c>
      <c r="C2422" t="s">
        <v>419</v>
      </c>
      <c r="D2422" t="s">
        <v>3821</v>
      </c>
      <c r="E2422" t="s">
        <v>32</v>
      </c>
      <c r="F2422" t="s">
        <v>6843</v>
      </c>
      <c r="G2422" s="1">
        <v>2421</v>
      </c>
    </row>
    <row r="2423" spans="1:7" ht="13.5">
      <c r="A2423" t="str">
        <f>"521710"</f>
        <v>521710</v>
      </c>
      <c r="B2423" s="1" t="s">
        <v>1657</v>
      </c>
      <c r="C2423" t="s">
        <v>18</v>
      </c>
      <c r="D2423" t="s">
        <v>3822</v>
      </c>
      <c r="E2423" t="s">
        <v>197</v>
      </c>
      <c r="F2423" t="s">
        <v>6844</v>
      </c>
      <c r="G2423" s="1">
        <v>2422</v>
      </c>
    </row>
    <row r="2424" spans="1:7" ht="13.5">
      <c r="A2424" t="str">
        <f>"001666"</f>
        <v>001666</v>
      </c>
      <c r="B2424" s="1" t="s">
        <v>1068</v>
      </c>
      <c r="C2424" t="s">
        <v>57</v>
      </c>
      <c r="D2424" t="s">
        <v>3823</v>
      </c>
      <c r="E2424" t="s">
        <v>179</v>
      </c>
      <c r="F2424" t="s">
        <v>6845</v>
      </c>
      <c r="G2424" s="1">
        <v>2423</v>
      </c>
    </row>
    <row r="2425" spans="1:7" ht="13.5">
      <c r="A2425" t="str">
        <f>"002379"</f>
        <v>002379</v>
      </c>
      <c r="B2425" s="1" t="s">
        <v>1655</v>
      </c>
      <c r="C2425" t="s">
        <v>317</v>
      </c>
      <c r="D2425" t="s">
        <v>3824</v>
      </c>
      <c r="E2425" t="s">
        <v>13</v>
      </c>
      <c r="F2425" t="s">
        <v>6846</v>
      </c>
      <c r="G2425" s="1">
        <v>2424</v>
      </c>
    </row>
    <row r="2426" spans="1:7" ht="13.5">
      <c r="A2426" t="str">
        <f>"000211"</f>
        <v>000211</v>
      </c>
      <c r="B2426" s="1" t="s">
        <v>596</v>
      </c>
      <c r="C2426" t="s">
        <v>597</v>
      </c>
      <c r="D2426" t="s">
        <v>3825</v>
      </c>
      <c r="E2426" t="s">
        <v>90</v>
      </c>
      <c r="F2426" t="s">
        <v>6847</v>
      </c>
      <c r="G2426" s="1">
        <v>2425</v>
      </c>
    </row>
    <row r="2427" spans="1:7" ht="13.5">
      <c r="A2427" t="str">
        <f>"005995"</f>
        <v>005995</v>
      </c>
      <c r="B2427" s="1" t="s">
        <v>1972</v>
      </c>
      <c r="C2427" t="s">
        <v>634</v>
      </c>
      <c r="D2427" t="s">
        <v>3826</v>
      </c>
      <c r="E2427" t="s">
        <v>9</v>
      </c>
      <c r="F2427" t="s">
        <v>6848</v>
      </c>
      <c r="G2427" s="1">
        <v>2426</v>
      </c>
    </row>
    <row r="2428" spans="1:7" ht="13.5">
      <c r="A2428" t="str">
        <f>"000312"</f>
        <v>000312</v>
      </c>
      <c r="B2428" s="1" t="s">
        <v>716</v>
      </c>
      <c r="C2428" t="s">
        <v>34</v>
      </c>
      <c r="D2428" t="s">
        <v>3827</v>
      </c>
      <c r="E2428" t="s">
        <v>32</v>
      </c>
      <c r="F2428" t="s">
        <v>6849</v>
      </c>
      <c r="G2428" s="1">
        <v>2427</v>
      </c>
    </row>
    <row r="2429" spans="1:7" ht="13.5">
      <c r="A2429" t="str">
        <f>"002506"</f>
        <v>002506</v>
      </c>
      <c r="B2429" s="1" t="s">
        <v>172</v>
      </c>
      <c r="C2429" t="s">
        <v>135</v>
      </c>
      <c r="D2429" t="s">
        <v>3828</v>
      </c>
      <c r="E2429" t="s">
        <v>32</v>
      </c>
      <c r="F2429" t="s">
        <v>6850</v>
      </c>
      <c r="G2429" s="1">
        <v>2428</v>
      </c>
    </row>
    <row r="2430" spans="1:7" ht="13.5">
      <c r="A2430" t="str">
        <f>"000264"</f>
        <v>000264</v>
      </c>
      <c r="B2430" s="1" t="s">
        <v>1454</v>
      </c>
      <c r="C2430" t="s">
        <v>140</v>
      </c>
      <c r="D2430" t="s">
        <v>3829</v>
      </c>
      <c r="E2430" t="s">
        <v>32</v>
      </c>
      <c r="F2430" t="s">
        <v>6851</v>
      </c>
      <c r="G2430" s="1">
        <v>2429</v>
      </c>
    </row>
    <row r="2431" spans="1:7" ht="13.5">
      <c r="A2431" t="str">
        <f>"009858"</f>
        <v>009858</v>
      </c>
      <c r="B2431" s="1" t="s">
        <v>935</v>
      </c>
      <c r="C2431" t="s">
        <v>101</v>
      </c>
      <c r="D2431" t="s">
        <v>3830</v>
      </c>
      <c r="E2431" t="s">
        <v>9</v>
      </c>
      <c r="F2431" t="s">
        <v>6852</v>
      </c>
      <c r="G2431" s="1">
        <v>2430</v>
      </c>
    </row>
    <row r="2432" spans="1:7" ht="13.5">
      <c r="A2432" t="str">
        <f>"061212"</f>
        <v>061212</v>
      </c>
      <c r="B2432" s="1" t="s">
        <v>1869</v>
      </c>
      <c r="C2432" t="s">
        <v>24</v>
      </c>
      <c r="D2432" t="s">
        <v>3831</v>
      </c>
      <c r="E2432" t="s">
        <v>32</v>
      </c>
      <c r="F2432" t="s">
        <v>6853</v>
      </c>
      <c r="G2432" s="1">
        <v>2431</v>
      </c>
    </row>
    <row r="2433" spans="1:7" ht="13.5">
      <c r="A2433" t="str">
        <f>"002100"</f>
        <v>002100</v>
      </c>
      <c r="B2433" s="1" t="s">
        <v>1532</v>
      </c>
      <c r="C2433" t="s">
        <v>135</v>
      </c>
      <c r="D2433" t="s">
        <v>3832</v>
      </c>
      <c r="E2433" t="s">
        <v>32</v>
      </c>
      <c r="F2433" t="s">
        <v>6854</v>
      </c>
      <c r="G2433" s="1">
        <v>2432</v>
      </c>
    </row>
    <row r="2434" spans="1:7" ht="13.5">
      <c r="A2434" t="str">
        <f>"007888"</f>
        <v>007888</v>
      </c>
      <c r="B2434" s="1" t="s">
        <v>3833</v>
      </c>
      <c r="C2434" t="s">
        <v>493</v>
      </c>
      <c r="D2434" t="s">
        <v>3834</v>
      </c>
      <c r="E2434" t="s">
        <v>32</v>
      </c>
      <c r="F2434" t="s">
        <v>6855</v>
      </c>
      <c r="G2434" s="1">
        <v>2433</v>
      </c>
    </row>
    <row r="2435" spans="1:7" ht="13.5">
      <c r="A2435" t="str">
        <f>"005979"</f>
        <v>005979</v>
      </c>
      <c r="B2435" s="1" t="s">
        <v>594</v>
      </c>
      <c r="C2435" t="s">
        <v>233</v>
      </c>
      <c r="D2435" t="s">
        <v>3835</v>
      </c>
      <c r="E2435" t="s">
        <v>32</v>
      </c>
      <c r="F2435" t="s">
        <v>6856</v>
      </c>
      <c r="G2435" s="1">
        <v>2434</v>
      </c>
    </row>
    <row r="2436" spans="1:7" ht="13.5">
      <c r="A2436" t="str">
        <f>"001910"</f>
        <v>001910</v>
      </c>
      <c r="B2436" s="1" t="s">
        <v>3836</v>
      </c>
      <c r="C2436" t="s">
        <v>101</v>
      </c>
      <c r="D2436" t="s">
        <v>3837</v>
      </c>
      <c r="E2436" t="s">
        <v>9</v>
      </c>
      <c r="F2436" t="s">
        <v>6857</v>
      </c>
      <c r="G2436" s="1">
        <v>2435</v>
      </c>
    </row>
    <row r="2437" spans="1:7" ht="13.5">
      <c r="A2437" t="str">
        <f>"001522"</f>
        <v>001522</v>
      </c>
      <c r="B2437" s="1" t="s">
        <v>3838</v>
      </c>
      <c r="C2437" t="s">
        <v>193</v>
      </c>
      <c r="D2437" t="s">
        <v>3839</v>
      </c>
      <c r="E2437" t="s">
        <v>9</v>
      </c>
      <c r="F2437" t="s">
        <v>6858</v>
      </c>
      <c r="G2437" s="1">
        <v>2436</v>
      </c>
    </row>
    <row r="2438" spans="1:7" ht="13.5">
      <c r="A2438" t="str">
        <f>"008833"</f>
        <v>008833</v>
      </c>
      <c r="B2438" s="1" t="s">
        <v>2812</v>
      </c>
      <c r="C2438" t="s">
        <v>1039</v>
      </c>
      <c r="D2438" t="s">
        <v>3840</v>
      </c>
      <c r="E2438" t="s">
        <v>32</v>
      </c>
      <c r="F2438" t="s">
        <v>6859</v>
      </c>
      <c r="G2438" s="1">
        <v>2437</v>
      </c>
    </row>
    <row r="2439" spans="1:7" ht="13.5">
      <c r="A2439" t="str">
        <f>"009900"</f>
        <v>009900</v>
      </c>
      <c r="B2439" s="1" t="s">
        <v>3841</v>
      </c>
      <c r="C2439" t="s">
        <v>3194</v>
      </c>
      <c r="D2439" t="s">
        <v>3842</v>
      </c>
      <c r="E2439" t="s">
        <v>9</v>
      </c>
      <c r="F2439" t="s">
        <v>6860</v>
      </c>
      <c r="G2439" s="1">
        <v>2438</v>
      </c>
    </row>
    <row r="2440" spans="1:7" ht="13.5">
      <c r="A2440" t="str">
        <f>"099866"</f>
        <v>099866</v>
      </c>
      <c r="B2440" s="1" t="s">
        <v>2779</v>
      </c>
      <c r="C2440" t="s">
        <v>651</v>
      </c>
      <c r="D2440" t="s">
        <v>3843</v>
      </c>
      <c r="E2440" t="s">
        <v>197</v>
      </c>
      <c r="F2440" t="s">
        <v>6861</v>
      </c>
      <c r="G2440" s="1">
        <v>2439</v>
      </c>
    </row>
    <row r="2441" spans="1:7" ht="13.5">
      <c r="A2441" t="str">
        <f>"000653"</f>
        <v>000653</v>
      </c>
      <c r="B2441" s="1" t="s">
        <v>3844</v>
      </c>
      <c r="C2441" t="s">
        <v>1209</v>
      </c>
      <c r="D2441" t="s">
        <v>3845</v>
      </c>
      <c r="E2441" t="s">
        <v>9</v>
      </c>
      <c r="F2441" t="s">
        <v>6862</v>
      </c>
      <c r="G2441" s="1">
        <v>2440</v>
      </c>
    </row>
    <row r="2442" spans="1:7" ht="13.5">
      <c r="A2442" t="str">
        <f>"008883"</f>
        <v>008883</v>
      </c>
      <c r="B2442" s="1" t="s">
        <v>3846</v>
      </c>
      <c r="C2442" t="s">
        <v>120</v>
      </c>
      <c r="D2442" t="s">
        <v>3847</v>
      </c>
      <c r="E2442" t="s">
        <v>13</v>
      </c>
      <c r="F2442" t="s">
        <v>6863</v>
      </c>
      <c r="G2442" s="1">
        <v>2441</v>
      </c>
    </row>
    <row r="2443" spans="1:7" ht="13.5">
      <c r="A2443" t="str">
        <f>"001628"</f>
        <v>001628</v>
      </c>
      <c r="B2443" s="1" t="s">
        <v>3848</v>
      </c>
      <c r="C2443" t="s">
        <v>101</v>
      </c>
      <c r="D2443" t="s">
        <v>3849</v>
      </c>
      <c r="E2443" t="s">
        <v>32</v>
      </c>
      <c r="F2443" t="s">
        <v>6864</v>
      </c>
      <c r="G2443" s="1">
        <v>2442</v>
      </c>
    </row>
    <row r="2444" spans="1:7" ht="13.5">
      <c r="A2444" t="str">
        <f>"000938"</f>
        <v>000938</v>
      </c>
      <c r="B2444" s="1" t="s">
        <v>2262</v>
      </c>
      <c r="C2444" t="s">
        <v>41</v>
      </c>
      <c r="D2444" t="s">
        <v>3850</v>
      </c>
      <c r="E2444" t="s">
        <v>32</v>
      </c>
      <c r="F2444" t="s">
        <v>6865</v>
      </c>
      <c r="G2444" s="1">
        <v>2443</v>
      </c>
    </row>
    <row r="2445" spans="1:7" ht="13.5">
      <c r="A2445" t="str">
        <f>"000055"</f>
        <v>000055</v>
      </c>
      <c r="B2445" s="1" t="s">
        <v>226</v>
      </c>
      <c r="C2445" t="s">
        <v>227</v>
      </c>
      <c r="D2445" t="s">
        <v>3851</v>
      </c>
      <c r="E2445" t="s">
        <v>9</v>
      </c>
      <c r="F2445" t="s">
        <v>6866</v>
      </c>
      <c r="G2445" s="1">
        <v>2444</v>
      </c>
    </row>
    <row r="2446" spans="1:7" ht="13.5">
      <c r="A2446" t="str">
        <f>"333999"</f>
        <v>333999</v>
      </c>
      <c r="B2446" s="1" t="s">
        <v>989</v>
      </c>
      <c r="C2446" t="s">
        <v>193</v>
      </c>
      <c r="D2446" t="s">
        <v>3852</v>
      </c>
      <c r="E2446" t="s">
        <v>32</v>
      </c>
      <c r="F2446" t="s">
        <v>6867</v>
      </c>
      <c r="G2446" s="1">
        <v>2445</v>
      </c>
    </row>
    <row r="2447" spans="1:7" ht="13.5">
      <c r="A2447" t="str">
        <f>"006029"</f>
        <v>006029</v>
      </c>
      <c r="B2447" s="1" t="s">
        <v>3238</v>
      </c>
      <c r="C2447" t="s">
        <v>1246</v>
      </c>
      <c r="D2447" t="s">
        <v>3853</v>
      </c>
      <c r="E2447" t="s">
        <v>9</v>
      </c>
      <c r="F2447" t="s">
        <v>6868</v>
      </c>
      <c r="G2447" s="1">
        <v>2446</v>
      </c>
    </row>
    <row r="2448" spans="1:7" ht="13.5">
      <c r="A2448" t="str">
        <f>"001916"</f>
        <v>001916</v>
      </c>
      <c r="B2448" s="1" t="s">
        <v>3854</v>
      </c>
      <c r="C2448" t="s">
        <v>77</v>
      </c>
      <c r="D2448" t="s">
        <v>3855</v>
      </c>
      <c r="E2448" t="s">
        <v>36</v>
      </c>
      <c r="F2448" t="s">
        <v>6869</v>
      </c>
      <c r="G2448" s="1">
        <v>2447</v>
      </c>
    </row>
    <row r="2449" spans="1:7" ht="13.5">
      <c r="A2449" t="str">
        <f>"006665"</f>
        <v>006665</v>
      </c>
      <c r="B2449" s="1" t="s">
        <v>3856</v>
      </c>
      <c r="C2449" t="s">
        <v>107</v>
      </c>
      <c r="D2449" t="s">
        <v>3857</v>
      </c>
      <c r="E2449" t="s">
        <v>9</v>
      </c>
      <c r="F2449" t="s">
        <v>6870</v>
      </c>
      <c r="G2449" s="1">
        <v>2448</v>
      </c>
    </row>
    <row r="2450" spans="1:7" ht="13.5">
      <c r="A2450" t="str">
        <f>"000129"</f>
        <v>000129</v>
      </c>
      <c r="B2450" s="1" t="s">
        <v>383</v>
      </c>
      <c r="C2450" t="s">
        <v>384</v>
      </c>
      <c r="D2450" t="s">
        <v>3858</v>
      </c>
      <c r="E2450" t="s">
        <v>13</v>
      </c>
      <c r="F2450" t="s">
        <v>6871</v>
      </c>
      <c r="G2450" s="1">
        <v>2449</v>
      </c>
    </row>
    <row r="2451" spans="1:7" ht="13.5">
      <c r="A2451" t="str">
        <f>"003198"</f>
        <v>003198</v>
      </c>
      <c r="B2451" s="1" t="s">
        <v>1083</v>
      </c>
      <c r="C2451" t="s">
        <v>723</v>
      </c>
      <c r="D2451" t="s">
        <v>3859</v>
      </c>
      <c r="E2451" t="s">
        <v>9</v>
      </c>
      <c r="F2451" t="s">
        <v>6872</v>
      </c>
      <c r="G2451" s="1">
        <v>2450</v>
      </c>
    </row>
    <row r="2452" spans="1:7" ht="13.5">
      <c r="A2452" t="str">
        <f>"099936"</f>
        <v>099936</v>
      </c>
      <c r="B2452" s="1" t="s">
        <v>3860</v>
      </c>
      <c r="C2452" t="s">
        <v>34</v>
      </c>
      <c r="D2452" t="s">
        <v>3861</v>
      </c>
      <c r="E2452" t="s">
        <v>32</v>
      </c>
      <c r="F2452" t="s">
        <v>6873</v>
      </c>
      <c r="G2452" s="1">
        <v>2451</v>
      </c>
    </row>
    <row r="2453" spans="1:7" ht="13.5">
      <c r="A2453" t="str">
        <f>"005880"</f>
        <v>005880</v>
      </c>
      <c r="B2453" s="1" t="s">
        <v>242</v>
      </c>
      <c r="C2453" t="s">
        <v>98</v>
      </c>
      <c r="D2453" t="s">
        <v>3862</v>
      </c>
      <c r="E2453" t="s">
        <v>9</v>
      </c>
      <c r="F2453" t="s">
        <v>6874</v>
      </c>
      <c r="G2453" s="1">
        <v>2452</v>
      </c>
    </row>
    <row r="2454" spans="1:7" ht="13.5">
      <c r="A2454" t="str">
        <f>"001162"</f>
        <v>001162</v>
      </c>
      <c r="B2454" s="1" t="s">
        <v>3863</v>
      </c>
      <c r="C2454" t="s">
        <v>85</v>
      </c>
      <c r="D2454" t="s">
        <v>3864</v>
      </c>
      <c r="E2454" t="s">
        <v>9</v>
      </c>
      <c r="F2454" t="s">
        <v>6875</v>
      </c>
      <c r="G2454" s="1">
        <v>2453</v>
      </c>
    </row>
    <row r="2455" spans="1:7" ht="13.5">
      <c r="A2455" t="str">
        <f>"002331"</f>
        <v>002331</v>
      </c>
      <c r="B2455" s="1" t="s">
        <v>3167</v>
      </c>
      <c r="C2455" t="s">
        <v>201</v>
      </c>
      <c r="D2455" t="s">
        <v>3865</v>
      </c>
      <c r="E2455" t="s">
        <v>9</v>
      </c>
      <c r="F2455" t="s">
        <v>6876</v>
      </c>
      <c r="G2455" s="1">
        <v>2454</v>
      </c>
    </row>
    <row r="2456" spans="1:7" ht="13.5">
      <c r="A2456" t="str">
        <f>"000012"</f>
        <v>000012</v>
      </c>
      <c r="B2456" s="1" t="s">
        <v>3653</v>
      </c>
      <c r="C2456" t="s">
        <v>135</v>
      </c>
      <c r="D2456" t="s">
        <v>3866</v>
      </c>
      <c r="E2456" t="s">
        <v>737</v>
      </c>
      <c r="F2456" t="s">
        <v>6877</v>
      </c>
      <c r="G2456" s="1">
        <v>2455</v>
      </c>
    </row>
    <row r="2457" spans="1:7" ht="13.5">
      <c r="A2457" t="str">
        <f>"010666"</f>
        <v>010666</v>
      </c>
      <c r="B2457" s="1" t="s">
        <v>1488</v>
      </c>
      <c r="C2457" t="s">
        <v>634</v>
      </c>
      <c r="D2457" t="s">
        <v>3867</v>
      </c>
      <c r="E2457" t="s">
        <v>32</v>
      </c>
      <c r="F2457" t="s">
        <v>6878</v>
      </c>
      <c r="G2457" s="1">
        <v>2456</v>
      </c>
    </row>
    <row r="2458" spans="1:7" ht="13.5">
      <c r="A2458" t="str">
        <f>"777777"</f>
        <v>777777</v>
      </c>
      <c r="B2458" s="1" t="s">
        <v>1854</v>
      </c>
      <c r="C2458" t="s">
        <v>151</v>
      </c>
      <c r="D2458" t="s">
        <v>3868</v>
      </c>
      <c r="E2458" t="s">
        <v>32</v>
      </c>
      <c r="F2458" t="s">
        <v>6879</v>
      </c>
      <c r="G2458" s="1">
        <v>2457</v>
      </c>
    </row>
    <row r="2459" spans="1:7" ht="13.5">
      <c r="A2459" t="str">
        <f>"000611"</f>
        <v>000611</v>
      </c>
      <c r="B2459" s="1" t="s">
        <v>1431</v>
      </c>
      <c r="C2459" t="s">
        <v>57</v>
      </c>
      <c r="D2459" t="s">
        <v>3869</v>
      </c>
      <c r="E2459" t="s">
        <v>52</v>
      </c>
      <c r="F2459" t="s">
        <v>6880</v>
      </c>
      <c r="G2459" s="1">
        <v>2458</v>
      </c>
    </row>
    <row r="2460" spans="1:7" ht="13.5">
      <c r="A2460" t="str">
        <f>"001973"</f>
        <v>001973</v>
      </c>
      <c r="B2460" s="1" t="s">
        <v>1385</v>
      </c>
      <c r="C2460" t="s">
        <v>107</v>
      </c>
      <c r="D2460" t="s">
        <v>3870</v>
      </c>
      <c r="E2460" t="s">
        <v>32</v>
      </c>
      <c r="F2460" t="s">
        <v>6881</v>
      </c>
      <c r="G2460" s="1">
        <v>2459</v>
      </c>
    </row>
    <row r="2461" spans="1:7" ht="13.5">
      <c r="A2461" t="str">
        <f>"000208"</f>
        <v>000208</v>
      </c>
      <c r="B2461" s="1" t="s">
        <v>185</v>
      </c>
      <c r="C2461" t="s">
        <v>92</v>
      </c>
      <c r="D2461" t="s">
        <v>3871</v>
      </c>
      <c r="E2461" t="s">
        <v>9</v>
      </c>
      <c r="F2461" t="s">
        <v>6882</v>
      </c>
      <c r="G2461" s="1">
        <v>2460</v>
      </c>
    </row>
    <row r="2462" spans="1:7" ht="13.5">
      <c r="A2462" t="str">
        <f>"002118"</f>
        <v>002118</v>
      </c>
      <c r="B2462" s="1" t="s">
        <v>1213</v>
      </c>
      <c r="C2462" t="s">
        <v>50</v>
      </c>
      <c r="D2462" t="s">
        <v>3872</v>
      </c>
      <c r="E2462" t="s">
        <v>241</v>
      </c>
      <c r="F2462" t="s">
        <v>6883</v>
      </c>
      <c r="G2462" s="1">
        <v>2461</v>
      </c>
    </row>
    <row r="2463" spans="1:7" ht="13.5">
      <c r="A2463" t="str">
        <f>"000812"</f>
        <v>000812</v>
      </c>
      <c r="B2463" s="1" t="s">
        <v>1585</v>
      </c>
      <c r="C2463" t="s">
        <v>504</v>
      </c>
      <c r="D2463" t="s">
        <v>3873</v>
      </c>
      <c r="E2463" t="s">
        <v>1542</v>
      </c>
      <c r="F2463" t="s">
        <v>6884</v>
      </c>
      <c r="G2463" s="1">
        <v>2462</v>
      </c>
    </row>
    <row r="2464" spans="1:7" ht="13.5">
      <c r="A2464" t="str">
        <f>"009912"</f>
        <v>009912</v>
      </c>
      <c r="B2464" s="1" t="s">
        <v>3113</v>
      </c>
      <c r="C2464" t="s">
        <v>3114</v>
      </c>
      <c r="D2464" t="s">
        <v>3874</v>
      </c>
      <c r="E2464" t="s">
        <v>197</v>
      </c>
      <c r="F2464" t="s">
        <v>6885</v>
      </c>
      <c r="G2464" s="1">
        <v>2463</v>
      </c>
    </row>
    <row r="2465" spans="1:7" ht="13.5">
      <c r="A2465" t="str">
        <f>"000798"</f>
        <v>000798</v>
      </c>
      <c r="B2465" s="1" t="s">
        <v>1545</v>
      </c>
      <c r="C2465" t="s">
        <v>151</v>
      </c>
      <c r="D2465" t="s">
        <v>3875</v>
      </c>
      <c r="E2465" t="s">
        <v>9</v>
      </c>
      <c r="F2465" t="s">
        <v>6886</v>
      </c>
      <c r="G2465" s="1">
        <v>2464</v>
      </c>
    </row>
    <row r="2466" spans="1:7" ht="13.5">
      <c r="A2466" t="str">
        <f>"003718"</f>
        <v>003718</v>
      </c>
      <c r="B2466" s="1" t="s">
        <v>3876</v>
      </c>
      <c r="C2466" t="s">
        <v>154</v>
      </c>
      <c r="D2466" t="s">
        <v>3877</v>
      </c>
      <c r="E2466" t="s">
        <v>9</v>
      </c>
      <c r="F2466" t="s">
        <v>6887</v>
      </c>
      <c r="G2466" s="1">
        <v>2465</v>
      </c>
    </row>
    <row r="2467" spans="1:7" ht="13.5">
      <c r="A2467" t="str">
        <f>"000808"</f>
        <v>000808</v>
      </c>
      <c r="B2467" s="1" t="s">
        <v>2349</v>
      </c>
      <c r="C2467" t="s">
        <v>72</v>
      </c>
      <c r="D2467" t="s">
        <v>3878</v>
      </c>
      <c r="E2467" t="s">
        <v>241</v>
      </c>
      <c r="F2467" t="s">
        <v>6888</v>
      </c>
      <c r="G2467" s="1">
        <v>2466</v>
      </c>
    </row>
    <row r="2468" spans="1:7" ht="13.5">
      <c r="A2468" t="str">
        <f>"878621"</f>
        <v>878621</v>
      </c>
      <c r="B2468" s="1" t="s">
        <v>3879</v>
      </c>
      <c r="C2468" t="s">
        <v>985</v>
      </c>
      <c r="D2468" t="s">
        <v>3880</v>
      </c>
      <c r="E2468" t="s">
        <v>1202</v>
      </c>
      <c r="F2468" t="s">
        <v>6889</v>
      </c>
      <c r="G2468" s="1">
        <v>2467</v>
      </c>
    </row>
    <row r="2469" spans="1:7" ht="13.5">
      <c r="A2469" t="str">
        <f>"866981"</f>
        <v>866981</v>
      </c>
      <c r="B2469" s="1" t="s">
        <v>3881</v>
      </c>
      <c r="C2469" t="s">
        <v>3882</v>
      </c>
      <c r="D2469" t="s">
        <v>3883</v>
      </c>
      <c r="E2469" t="s">
        <v>32</v>
      </c>
      <c r="F2469" t="s">
        <v>6890</v>
      </c>
      <c r="G2469" s="1">
        <v>2468</v>
      </c>
    </row>
    <row r="2470" spans="1:7" ht="13.5">
      <c r="A2470" t="str">
        <f>"006637"</f>
        <v>006637</v>
      </c>
      <c r="B2470" s="1" t="s">
        <v>2417</v>
      </c>
      <c r="C2470" t="s">
        <v>101</v>
      </c>
      <c r="D2470" t="s">
        <v>3884</v>
      </c>
      <c r="E2470" t="s">
        <v>9</v>
      </c>
      <c r="F2470" t="s">
        <v>6891</v>
      </c>
      <c r="G2470" s="1">
        <v>2469</v>
      </c>
    </row>
    <row r="2471" spans="1:7" ht="13.5">
      <c r="A2471" t="str">
        <f>"001790"</f>
        <v>001790</v>
      </c>
      <c r="B2471" s="1" t="s">
        <v>1329</v>
      </c>
      <c r="C2471" t="s">
        <v>1330</v>
      </c>
      <c r="D2471" t="s">
        <v>3885</v>
      </c>
      <c r="E2471" t="s">
        <v>9</v>
      </c>
      <c r="F2471" t="s">
        <v>6892</v>
      </c>
      <c r="G2471" s="1">
        <v>2470</v>
      </c>
    </row>
    <row r="2472" spans="1:7" ht="13.5">
      <c r="A2472" t="str">
        <f>"820333"</f>
        <v>820333</v>
      </c>
      <c r="B2472" s="1" t="s">
        <v>3569</v>
      </c>
      <c r="C2472" t="s">
        <v>3570</v>
      </c>
      <c r="D2472" t="s">
        <v>3886</v>
      </c>
      <c r="E2472" t="s">
        <v>197</v>
      </c>
      <c r="F2472" t="s">
        <v>6893</v>
      </c>
      <c r="G2472" s="1">
        <v>2471</v>
      </c>
    </row>
    <row r="2473" spans="1:7" ht="13.5">
      <c r="A2473" t="str">
        <f>"001917"</f>
        <v>001917</v>
      </c>
      <c r="B2473" s="1" t="s">
        <v>2739</v>
      </c>
      <c r="C2473" t="s">
        <v>107</v>
      </c>
      <c r="D2473" t="s">
        <v>3887</v>
      </c>
      <c r="E2473" t="s">
        <v>9</v>
      </c>
      <c r="F2473" t="s">
        <v>6894</v>
      </c>
      <c r="G2473" s="1">
        <v>2472</v>
      </c>
    </row>
    <row r="2474" spans="1:7" ht="13.5">
      <c r="A2474" t="str">
        <f>"005881"</f>
        <v>005881</v>
      </c>
      <c r="B2474" s="1" t="s">
        <v>1036</v>
      </c>
      <c r="C2474" t="s">
        <v>72</v>
      </c>
      <c r="D2474" t="s">
        <v>3888</v>
      </c>
      <c r="E2474" t="s">
        <v>32</v>
      </c>
      <c r="F2474" t="s">
        <v>6895</v>
      </c>
      <c r="G2474" s="1">
        <v>2473</v>
      </c>
    </row>
    <row r="2475" spans="1:7" ht="13.5">
      <c r="A2475" t="str">
        <f>"000071"</f>
        <v>000071</v>
      </c>
      <c r="B2475" s="1" t="s">
        <v>223</v>
      </c>
      <c r="C2475" t="s">
        <v>224</v>
      </c>
      <c r="D2475" t="s">
        <v>3889</v>
      </c>
      <c r="E2475" t="s">
        <v>9</v>
      </c>
      <c r="F2475" t="s">
        <v>6896</v>
      </c>
      <c r="G2475" s="1">
        <v>2474</v>
      </c>
    </row>
    <row r="2476" spans="1:7" ht="13.5">
      <c r="A2476" t="str">
        <f>"007660"</f>
        <v>007660</v>
      </c>
      <c r="B2476" s="1" t="s">
        <v>532</v>
      </c>
      <c r="C2476" t="s">
        <v>533</v>
      </c>
      <c r="D2476" t="s">
        <v>3890</v>
      </c>
      <c r="E2476" t="s">
        <v>241</v>
      </c>
      <c r="F2476" t="s">
        <v>6897</v>
      </c>
      <c r="G2476" s="1">
        <v>2475</v>
      </c>
    </row>
    <row r="2477" spans="1:7" ht="13.5">
      <c r="A2477" t="str">
        <f>"007797"</f>
        <v>007797</v>
      </c>
      <c r="B2477" s="1" t="s">
        <v>2280</v>
      </c>
      <c r="C2477" t="s">
        <v>101</v>
      </c>
      <c r="D2477" t="s">
        <v>3891</v>
      </c>
      <c r="E2477" t="s">
        <v>9</v>
      </c>
      <c r="F2477" t="s">
        <v>6898</v>
      </c>
      <c r="G2477" s="1">
        <v>2476</v>
      </c>
    </row>
    <row r="2478" spans="1:7" ht="13.5">
      <c r="A2478" t="str">
        <f>"001090"</f>
        <v>001090</v>
      </c>
      <c r="B2478" s="1" t="s">
        <v>3892</v>
      </c>
      <c r="C2478" t="s">
        <v>2147</v>
      </c>
      <c r="D2478" t="s">
        <v>3893</v>
      </c>
      <c r="E2478" t="s">
        <v>9</v>
      </c>
      <c r="F2478" t="s">
        <v>6899</v>
      </c>
      <c r="G2478" s="1">
        <v>2477</v>
      </c>
    </row>
    <row r="2479" spans="1:7" ht="13.5">
      <c r="A2479" t="str">
        <f>"168816"</f>
        <v>168816</v>
      </c>
      <c r="B2479" s="1" t="s">
        <v>2273</v>
      </c>
      <c r="C2479" t="s">
        <v>72</v>
      </c>
      <c r="D2479" t="s">
        <v>3894</v>
      </c>
      <c r="E2479" t="s">
        <v>9</v>
      </c>
      <c r="F2479" t="s">
        <v>6900</v>
      </c>
      <c r="G2479" s="1">
        <v>2478</v>
      </c>
    </row>
    <row r="2480" spans="1:7" ht="13.5">
      <c r="A2480" t="str">
        <f>"008187"</f>
        <v>008187</v>
      </c>
      <c r="B2480" s="1" t="s">
        <v>3895</v>
      </c>
      <c r="C2480" t="s">
        <v>1012</v>
      </c>
      <c r="D2480" t="s">
        <v>3896</v>
      </c>
      <c r="E2480" t="s">
        <v>32</v>
      </c>
      <c r="F2480" t="s">
        <v>6901</v>
      </c>
      <c r="G2480" s="1">
        <v>2479</v>
      </c>
    </row>
    <row r="2481" spans="1:7" ht="13.5">
      <c r="A2481" t="str">
        <f>"666778"</f>
        <v>666778</v>
      </c>
      <c r="B2481" s="1" t="s">
        <v>3897</v>
      </c>
      <c r="C2481" t="s">
        <v>3898</v>
      </c>
      <c r="D2481" t="s">
        <v>3899</v>
      </c>
      <c r="E2481" t="s">
        <v>9</v>
      </c>
      <c r="F2481" t="s">
        <v>6902</v>
      </c>
      <c r="G2481" s="1">
        <v>2480</v>
      </c>
    </row>
    <row r="2482" spans="1:7" ht="13.5">
      <c r="A2482" t="str">
        <f>"000899"</f>
        <v>000899</v>
      </c>
      <c r="B2482" s="1" t="s">
        <v>1797</v>
      </c>
      <c r="C2482" t="s">
        <v>654</v>
      </c>
      <c r="D2482" t="s">
        <v>3900</v>
      </c>
      <c r="E2482" t="s">
        <v>13</v>
      </c>
      <c r="F2482" t="s">
        <v>6903</v>
      </c>
      <c r="G2482" s="1">
        <v>2481</v>
      </c>
    </row>
    <row r="2483" spans="1:7" ht="13.5">
      <c r="A2483" t="str">
        <f>"000808"</f>
        <v>000808</v>
      </c>
      <c r="B2483" s="1" t="s">
        <v>2349</v>
      </c>
      <c r="C2483" t="s">
        <v>72</v>
      </c>
      <c r="D2483" t="s">
        <v>3901</v>
      </c>
      <c r="E2483" t="s">
        <v>32</v>
      </c>
      <c r="F2483" t="s">
        <v>6904</v>
      </c>
      <c r="G2483" s="1">
        <v>2482</v>
      </c>
    </row>
    <row r="2484" spans="1:7" ht="13.5">
      <c r="A2484" t="str">
        <f>"001480"</f>
        <v>001480</v>
      </c>
      <c r="B2484" s="1" t="s">
        <v>3902</v>
      </c>
      <c r="C2484" t="s">
        <v>77</v>
      </c>
      <c r="D2484" t="s">
        <v>3903</v>
      </c>
      <c r="E2484" t="s">
        <v>9</v>
      </c>
      <c r="F2484" t="s">
        <v>6905</v>
      </c>
      <c r="G2484" s="1">
        <v>2483</v>
      </c>
    </row>
    <row r="2485" spans="1:7" ht="13.5">
      <c r="A2485" t="str">
        <f>"004971"</f>
        <v>004971</v>
      </c>
      <c r="B2485" s="1" t="s">
        <v>1115</v>
      </c>
      <c r="C2485" t="s">
        <v>1116</v>
      </c>
      <c r="D2485" t="s">
        <v>3904</v>
      </c>
      <c r="E2485" t="s">
        <v>241</v>
      </c>
      <c r="F2485" t="s">
        <v>6906</v>
      </c>
      <c r="G2485" s="1">
        <v>2484</v>
      </c>
    </row>
    <row r="2486" spans="1:7" ht="13.5">
      <c r="A2486" t="str">
        <f>"999888"</f>
        <v>999888</v>
      </c>
      <c r="B2486" s="1" t="s">
        <v>1551</v>
      </c>
      <c r="C2486" t="s">
        <v>72</v>
      </c>
      <c r="D2486" t="s">
        <v>3905</v>
      </c>
      <c r="E2486" t="s">
        <v>9</v>
      </c>
      <c r="F2486" t="s">
        <v>6907</v>
      </c>
      <c r="G2486" s="1">
        <v>2485</v>
      </c>
    </row>
    <row r="2487" spans="1:7" ht="13.5">
      <c r="A2487" t="str">
        <f>"003956"</f>
        <v>003956</v>
      </c>
      <c r="B2487" s="1" t="s">
        <v>701</v>
      </c>
      <c r="C2487" t="s">
        <v>101</v>
      </c>
      <c r="D2487" t="s">
        <v>3906</v>
      </c>
      <c r="E2487" t="s">
        <v>9</v>
      </c>
      <c r="F2487" t="s">
        <v>6908</v>
      </c>
      <c r="G2487" s="1">
        <v>2486</v>
      </c>
    </row>
    <row r="2488" spans="1:7" ht="13.5">
      <c r="A2488" t="str">
        <f>"006388"</f>
        <v>006388</v>
      </c>
      <c r="B2488" s="1" t="s">
        <v>839</v>
      </c>
      <c r="C2488" t="s">
        <v>77</v>
      </c>
      <c r="D2488" t="s">
        <v>3907</v>
      </c>
      <c r="E2488" t="s">
        <v>9</v>
      </c>
      <c r="F2488" t="s">
        <v>6909</v>
      </c>
      <c r="G2488" s="1">
        <v>2487</v>
      </c>
    </row>
    <row r="2489" spans="1:7" ht="13.5">
      <c r="A2489" t="str">
        <f>"004777"</f>
        <v>004777</v>
      </c>
      <c r="B2489" s="1" t="s">
        <v>732</v>
      </c>
      <c r="C2489" t="s">
        <v>504</v>
      </c>
      <c r="D2489" t="s">
        <v>3908</v>
      </c>
      <c r="E2489" t="s">
        <v>36</v>
      </c>
      <c r="F2489" t="s">
        <v>6910</v>
      </c>
      <c r="G2489" s="1">
        <v>2488</v>
      </c>
    </row>
    <row r="2490" spans="1:7" ht="13.5">
      <c r="A2490" t="str">
        <f>"007882"</f>
        <v>007882</v>
      </c>
      <c r="B2490" s="1" t="s">
        <v>1438</v>
      </c>
      <c r="C2490" t="s">
        <v>129</v>
      </c>
      <c r="D2490" t="s">
        <v>3909</v>
      </c>
      <c r="E2490" t="s">
        <v>36</v>
      </c>
      <c r="F2490" t="s">
        <v>6911</v>
      </c>
      <c r="G2490" s="1">
        <v>2489</v>
      </c>
    </row>
    <row r="2491" spans="1:7" ht="13.5">
      <c r="A2491" t="str">
        <f>"022226"</f>
        <v>022226</v>
      </c>
      <c r="B2491" s="1" t="s">
        <v>3439</v>
      </c>
      <c r="C2491" t="s">
        <v>135</v>
      </c>
      <c r="D2491" t="s">
        <v>3910</v>
      </c>
      <c r="E2491" t="s">
        <v>241</v>
      </c>
      <c r="F2491" t="s">
        <v>6912</v>
      </c>
      <c r="G2491" s="1">
        <v>2490</v>
      </c>
    </row>
    <row r="2492" spans="1:7" ht="13.5">
      <c r="A2492" t="str">
        <f>"001671"</f>
        <v>001671</v>
      </c>
      <c r="B2492" s="1" t="s">
        <v>418</v>
      </c>
      <c r="C2492" t="s">
        <v>419</v>
      </c>
      <c r="D2492" t="s">
        <v>3911</v>
      </c>
      <c r="E2492" t="s">
        <v>9</v>
      </c>
      <c r="F2492" t="s">
        <v>6913</v>
      </c>
      <c r="G2492" s="1">
        <v>2491</v>
      </c>
    </row>
    <row r="2493" spans="1:7" ht="13.5">
      <c r="A2493" t="str">
        <f>"009567"</f>
        <v>009567</v>
      </c>
      <c r="B2493" s="1" t="s">
        <v>1744</v>
      </c>
      <c r="C2493" t="s">
        <v>330</v>
      </c>
      <c r="D2493" t="s">
        <v>3912</v>
      </c>
      <c r="E2493" t="s">
        <v>90</v>
      </c>
      <c r="F2493" t="s">
        <v>6914</v>
      </c>
      <c r="G2493" s="1">
        <v>2492</v>
      </c>
    </row>
    <row r="2494" spans="1:7" ht="13.5">
      <c r="A2494" t="str">
        <f>"002258"</f>
        <v>002258</v>
      </c>
      <c r="B2494" s="1" t="s">
        <v>2587</v>
      </c>
      <c r="C2494" t="s">
        <v>34</v>
      </c>
      <c r="D2494" t="s">
        <v>3913</v>
      </c>
      <c r="E2494" t="s">
        <v>9</v>
      </c>
      <c r="F2494" t="s">
        <v>6915</v>
      </c>
      <c r="G2494" s="1">
        <v>2493</v>
      </c>
    </row>
    <row r="2495" spans="1:7" ht="13.5">
      <c r="A2495" t="str">
        <f>"006802"</f>
        <v>006802</v>
      </c>
      <c r="B2495" s="1" t="s">
        <v>3914</v>
      </c>
      <c r="C2495" t="s">
        <v>50</v>
      </c>
      <c r="D2495" t="s">
        <v>3915</v>
      </c>
      <c r="E2495" t="s">
        <v>9</v>
      </c>
      <c r="F2495" t="s">
        <v>6916</v>
      </c>
      <c r="G2495" s="1">
        <v>2494</v>
      </c>
    </row>
    <row r="2496" spans="1:7" ht="13.5">
      <c r="A2496" t="str">
        <f>"001986"</f>
        <v>001986</v>
      </c>
      <c r="B2496" s="1" t="s">
        <v>2641</v>
      </c>
      <c r="C2496" t="s">
        <v>2642</v>
      </c>
      <c r="D2496" t="s">
        <v>3916</v>
      </c>
      <c r="E2496" t="s">
        <v>9</v>
      </c>
      <c r="F2496" t="s">
        <v>6917</v>
      </c>
      <c r="G2496" s="1">
        <v>2495</v>
      </c>
    </row>
    <row r="2497" spans="1:7" ht="13.5">
      <c r="A2497" t="str">
        <f>"555551"</f>
        <v>555551</v>
      </c>
      <c r="B2497" s="1" t="s">
        <v>825</v>
      </c>
      <c r="C2497" t="s">
        <v>72</v>
      </c>
      <c r="D2497" t="s">
        <v>3917</v>
      </c>
      <c r="E2497" t="s">
        <v>52</v>
      </c>
      <c r="F2497" t="s">
        <v>6918</v>
      </c>
      <c r="G2497" s="1">
        <v>2496</v>
      </c>
    </row>
    <row r="2498" spans="1:7" ht="13.5">
      <c r="A2498" t="str">
        <f>"911911"</f>
        <v>911911</v>
      </c>
      <c r="B2498" s="1" t="s">
        <v>1248</v>
      </c>
      <c r="C2498" t="s">
        <v>490</v>
      </c>
      <c r="D2498" t="s">
        <v>3918</v>
      </c>
      <c r="E2498" t="s">
        <v>197</v>
      </c>
      <c r="F2498" t="s">
        <v>6919</v>
      </c>
      <c r="G2498" s="1">
        <v>2497</v>
      </c>
    </row>
    <row r="2499" spans="1:7" ht="13.5">
      <c r="A2499" t="str">
        <f>"000606"</f>
        <v>000606</v>
      </c>
      <c r="B2499" s="1" t="s">
        <v>2729</v>
      </c>
      <c r="C2499" t="s">
        <v>397</v>
      </c>
      <c r="D2499" t="s">
        <v>3919</v>
      </c>
      <c r="E2499" t="s">
        <v>9</v>
      </c>
      <c r="F2499" t="s">
        <v>6920</v>
      </c>
      <c r="G2499" s="1">
        <v>2498</v>
      </c>
    </row>
    <row r="2500" spans="1:7" ht="13.5">
      <c r="A2500" t="str">
        <f>"003677"</f>
        <v>003677</v>
      </c>
      <c r="B2500" s="1" t="s">
        <v>206</v>
      </c>
      <c r="C2500" t="s">
        <v>11</v>
      </c>
      <c r="D2500" t="s">
        <v>3920</v>
      </c>
      <c r="E2500" t="s">
        <v>9</v>
      </c>
      <c r="F2500" t="s">
        <v>6921</v>
      </c>
      <c r="G2500" s="1">
        <v>2499</v>
      </c>
    </row>
    <row r="2501" spans="1:7" ht="13.5">
      <c r="A2501" t="str">
        <f>"062128"</f>
        <v>062128</v>
      </c>
      <c r="B2501" s="1" t="s">
        <v>1315</v>
      </c>
      <c r="C2501" t="s">
        <v>1316</v>
      </c>
      <c r="D2501" t="s">
        <v>3921</v>
      </c>
      <c r="E2501" t="s">
        <v>32</v>
      </c>
      <c r="F2501" t="s">
        <v>6922</v>
      </c>
      <c r="G2501" s="1">
        <v>2500</v>
      </c>
    </row>
    <row r="2502" spans="1:7" ht="13.5">
      <c r="A2502" t="str">
        <f>"003809"</f>
        <v>003809</v>
      </c>
      <c r="B2502" s="1" t="s">
        <v>3197</v>
      </c>
      <c r="C2502" t="s">
        <v>723</v>
      </c>
      <c r="D2502" t="s">
        <v>3922</v>
      </c>
      <c r="E2502" t="s">
        <v>9</v>
      </c>
      <c r="F2502" t="s">
        <v>6923</v>
      </c>
      <c r="G2502" s="1">
        <v>2501</v>
      </c>
    </row>
    <row r="2503" spans="1:7" ht="13.5">
      <c r="A2503" t="str">
        <f>"003552"</f>
        <v>003552</v>
      </c>
      <c r="B2503" s="1" t="s">
        <v>1877</v>
      </c>
      <c r="C2503" t="s">
        <v>34</v>
      </c>
      <c r="D2503" t="s">
        <v>3923</v>
      </c>
      <c r="E2503" t="s">
        <v>32</v>
      </c>
      <c r="F2503" t="s">
        <v>6924</v>
      </c>
      <c r="G2503" s="1">
        <v>2502</v>
      </c>
    </row>
    <row r="2504" spans="1:7" ht="13.5">
      <c r="A2504" t="str">
        <f>"001387"</f>
        <v>001387</v>
      </c>
      <c r="B2504" s="1" t="s">
        <v>587</v>
      </c>
      <c r="C2504" t="s">
        <v>588</v>
      </c>
      <c r="D2504" t="s">
        <v>3924</v>
      </c>
      <c r="E2504" t="s">
        <v>32</v>
      </c>
      <c r="F2504" t="s">
        <v>6925</v>
      </c>
      <c r="G2504" s="1">
        <v>2503</v>
      </c>
    </row>
    <row r="2505" spans="1:7" ht="13.5">
      <c r="A2505" t="str">
        <f>"096992"</f>
        <v>096992</v>
      </c>
      <c r="B2505" s="1" t="s">
        <v>416</v>
      </c>
      <c r="C2505" t="s">
        <v>77</v>
      </c>
      <c r="D2505" t="s">
        <v>3925</v>
      </c>
      <c r="E2505" t="s">
        <v>32</v>
      </c>
      <c r="F2505" t="s">
        <v>6926</v>
      </c>
      <c r="G2505" s="1">
        <v>2504</v>
      </c>
    </row>
    <row r="2506" spans="1:7" ht="13.5">
      <c r="A2506" t="str">
        <f>"007008"</f>
        <v>007008</v>
      </c>
      <c r="B2506" s="1" t="s">
        <v>3926</v>
      </c>
      <c r="C2506" t="s">
        <v>101</v>
      </c>
      <c r="D2506" t="s">
        <v>3927</v>
      </c>
      <c r="E2506" t="s">
        <v>9</v>
      </c>
      <c r="F2506" t="s">
        <v>6927</v>
      </c>
      <c r="G2506" s="1">
        <v>2505</v>
      </c>
    </row>
    <row r="2507" spans="1:7" ht="13.5">
      <c r="A2507" t="str">
        <f>"006528"</f>
        <v>006528</v>
      </c>
      <c r="B2507" s="1" t="s">
        <v>1243</v>
      </c>
      <c r="C2507" t="s">
        <v>101</v>
      </c>
      <c r="D2507" t="s">
        <v>3928</v>
      </c>
      <c r="E2507" t="s">
        <v>9</v>
      </c>
      <c r="F2507" t="s">
        <v>6928</v>
      </c>
      <c r="G2507" s="1">
        <v>2506</v>
      </c>
    </row>
    <row r="2508" spans="1:7" ht="13.5">
      <c r="A2508" t="str">
        <f>"006620"</f>
        <v>006620</v>
      </c>
      <c r="B2508" s="1" t="s">
        <v>301</v>
      </c>
      <c r="C2508" t="s">
        <v>302</v>
      </c>
      <c r="D2508" t="s">
        <v>3929</v>
      </c>
      <c r="E2508" t="s">
        <v>9</v>
      </c>
      <c r="F2508" t="s">
        <v>6929</v>
      </c>
      <c r="G2508" s="1">
        <v>2507</v>
      </c>
    </row>
    <row r="2509" spans="1:7" ht="13.5">
      <c r="A2509" t="str">
        <f>"003909"</f>
        <v>003909</v>
      </c>
      <c r="B2509" s="1" t="s">
        <v>3367</v>
      </c>
      <c r="C2509" t="s">
        <v>21</v>
      </c>
      <c r="D2509" t="s">
        <v>3930</v>
      </c>
      <c r="E2509" t="s">
        <v>9</v>
      </c>
      <c r="F2509" t="s">
        <v>6930</v>
      </c>
      <c r="G2509" s="1">
        <v>2508</v>
      </c>
    </row>
    <row r="2510" spans="1:7" ht="13.5">
      <c r="A2510" t="str">
        <f>"003956"</f>
        <v>003956</v>
      </c>
      <c r="B2510" s="1" t="s">
        <v>701</v>
      </c>
      <c r="C2510" t="s">
        <v>101</v>
      </c>
      <c r="D2510" t="s">
        <v>3931</v>
      </c>
      <c r="E2510" t="s">
        <v>9</v>
      </c>
      <c r="F2510" t="s">
        <v>6931</v>
      </c>
      <c r="G2510" s="1">
        <v>2509</v>
      </c>
    </row>
    <row r="2511" spans="1:7" ht="13.5">
      <c r="A2511" t="str">
        <f>"000211"</f>
        <v>000211</v>
      </c>
      <c r="B2511" s="1" t="s">
        <v>596</v>
      </c>
      <c r="C2511" t="s">
        <v>597</v>
      </c>
      <c r="D2511" t="s">
        <v>3932</v>
      </c>
      <c r="E2511" t="s">
        <v>9</v>
      </c>
      <c r="F2511" t="s">
        <v>6932</v>
      </c>
      <c r="G2511" s="1">
        <v>2510</v>
      </c>
    </row>
    <row r="2512" spans="1:7" ht="13.5">
      <c r="A2512" t="str">
        <f>"006698"</f>
        <v>006698</v>
      </c>
      <c r="B2512" s="1" t="s">
        <v>2885</v>
      </c>
      <c r="C2512" t="s">
        <v>723</v>
      </c>
      <c r="D2512" t="s">
        <v>3933</v>
      </c>
      <c r="E2512" t="s">
        <v>32</v>
      </c>
      <c r="F2512" t="s">
        <v>6933</v>
      </c>
      <c r="G2512" s="1">
        <v>2511</v>
      </c>
    </row>
    <row r="2513" spans="1:7" ht="13.5">
      <c r="A2513" t="str">
        <f>"691777"</f>
        <v>691777</v>
      </c>
      <c r="B2513" s="1" t="s">
        <v>1221</v>
      </c>
      <c r="C2513" t="s">
        <v>603</v>
      </c>
      <c r="D2513" t="s">
        <v>3934</v>
      </c>
      <c r="E2513" t="s">
        <v>32</v>
      </c>
      <c r="F2513" t="s">
        <v>6934</v>
      </c>
      <c r="G2513" s="1">
        <v>2512</v>
      </c>
    </row>
    <row r="2514" spans="1:7" ht="13.5">
      <c r="A2514" t="str">
        <f>"003989"</f>
        <v>003989</v>
      </c>
      <c r="B2514" s="1" t="s">
        <v>859</v>
      </c>
      <c r="C2514" t="s">
        <v>112</v>
      </c>
      <c r="D2514" t="s">
        <v>3935</v>
      </c>
      <c r="E2514" t="s">
        <v>32</v>
      </c>
      <c r="F2514" t="s">
        <v>6935</v>
      </c>
      <c r="G2514" s="1">
        <v>2513</v>
      </c>
    </row>
    <row r="2515" spans="1:7" ht="13.5">
      <c r="A2515" t="str">
        <f>"008688"</f>
        <v>008688</v>
      </c>
      <c r="B2515" s="1" t="s">
        <v>2498</v>
      </c>
      <c r="C2515" t="s">
        <v>2499</v>
      </c>
      <c r="D2515" t="s">
        <v>3936</v>
      </c>
      <c r="E2515" t="s">
        <v>32</v>
      </c>
      <c r="F2515" t="s">
        <v>6936</v>
      </c>
      <c r="G2515" s="1">
        <v>2514</v>
      </c>
    </row>
    <row r="2516" spans="1:7" ht="13.5">
      <c r="A2516" t="str">
        <f>"002568"</f>
        <v>002568</v>
      </c>
      <c r="B2516" s="1" t="s">
        <v>402</v>
      </c>
      <c r="C2516" t="s">
        <v>193</v>
      </c>
      <c r="D2516" t="s">
        <v>3937</v>
      </c>
      <c r="E2516" t="s">
        <v>32</v>
      </c>
      <c r="F2516" t="s">
        <v>6937</v>
      </c>
      <c r="G2516" s="1">
        <v>2515</v>
      </c>
    </row>
    <row r="2517" spans="1:7" ht="13.5">
      <c r="A2517" t="str">
        <f>"007768"</f>
        <v>007768</v>
      </c>
      <c r="B2517" s="1" t="s">
        <v>2936</v>
      </c>
      <c r="C2517" t="s">
        <v>57</v>
      </c>
      <c r="D2517" t="s">
        <v>3938</v>
      </c>
      <c r="E2517" t="s">
        <v>36</v>
      </c>
      <c r="F2517" t="s">
        <v>6938</v>
      </c>
      <c r="G2517" s="1">
        <v>2516</v>
      </c>
    </row>
    <row r="2518" spans="1:7" ht="13.5">
      <c r="A2518" t="str">
        <f>"000525"</f>
        <v>000525</v>
      </c>
      <c r="B2518" s="1" t="s">
        <v>2089</v>
      </c>
      <c r="C2518" t="s">
        <v>57</v>
      </c>
      <c r="D2518" t="s">
        <v>3939</v>
      </c>
      <c r="E2518" t="s">
        <v>9</v>
      </c>
      <c r="F2518" t="s">
        <v>6939</v>
      </c>
      <c r="G2518" s="1">
        <v>2517</v>
      </c>
    </row>
    <row r="2519" spans="1:7" ht="13.5">
      <c r="A2519" t="str">
        <f>"007798"</f>
        <v>007798</v>
      </c>
      <c r="B2519" s="1" t="s">
        <v>3940</v>
      </c>
      <c r="C2519" t="s">
        <v>3941</v>
      </c>
      <c r="D2519" t="s">
        <v>3942</v>
      </c>
      <c r="E2519" t="s">
        <v>197</v>
      </c>
      <c r="F2519" t="s">
        <v>6940</v>
      </c>
      <c r="G2519" s="1">
        <v>2518</v>
      </c>
    </row>
    <row r="2520" spans="1:7" ht="13.5">
      <c r="A2520" t="str">
        <f>"009619"</f>
        <v>009619</v>
      </c>
      <c r="B2520" s="1" t="s">
        <v>725</v>
      </c>
      <c r="C2520" t="s">
        <v>302</v>
      </c>
      <c r="D2520" t="s">
        <v>3943</v>
      </c>
      <c r="E2520" t="s">
        <v>9</v>
      </c>
      <c r="F2520" t="s">
        <v>6941</v>
      </c>
      <c r="G2520" s="1">
        <v>2519</v>
      </c>
    </row>
    <row r="2521" spans="1:7" ht="13.5">
      <c r="A2521" t="str">
        <f>"000808"</f>
        <v>000808</v>
      </c>
      <c r="B2521" s="1" t="s">
        <v>2349</v>
      </c>
      <c r="C2521" t="s">
        <v>72</v>
      </c>
      <c r="D2521" t="s">
        <v>3944</v>
      </c>
      <c r="E2521" t="s">
        <v>9</v>
      </c>
      <c r="F2521" t="s">
        <v>6942</v>
      </c>
      <c r="G2521" s="1">
        <v>2520</v>
      </c>
    </row>
    <row r="2522" spans="1:7" ht="13.5">
      <c r="A2522" t="str">
        <f>"001186"</f>
        <v>001186</v>
      </c>
      <c r="B2522" s="1" t="s">
        <v>3945</v>
      </c>
      <c r="C2522" t="s">
        <v>135</v>
      </c>
      <c r="D2522" t="s">
        <v>3946</v>
      </c>
      <c r="E2522" t="s">
        <v>197</v>
      </c>
      <c r="F2522" t="s">
        <v>6943</v>
      </c>
      <c r="G2522" s="1">
        <v>2521</v>
      </c>
    </row>
    <row r="2523" spans="1:7" ht="13.5">
      <c r="A2523" t="str">
        <f>"003559"</f>
        <v>003559</v>
      </c>
      <c r="B2523" s="1" t="s">
        <v>1858</v>
      </c>
      <c r="C2523" t="s">
        <v>72</v>
      </c>
      <c r="D2523" t="s">
        <v>3947</v>
      </c>
      <c r="E2523" t="s">
        <v>36</v>
      </c>
      <c r="F2523" t="s">
        <v>6944</v>
      </c>
      <c r="G2523" s="1">
        <v>2522</v>
      </c>
    </row>
    <row r="2524" spans="1:7" ht="13.5">
      <c r="A2524" t="str">
        <f>"006388"</f>
        <v>006388</v>
      </c>
      <c r="B2524" s="1" t="s">
        <v>839</v>
      </c>
      <c r="C2524" t="s">
        <v>77</v>
      </c>
      <c r="D2524" t="s">
        <v>3948</v>
      </c>
      <c r="E2524" t="s">
        <v>32</v>
      </c>
      <c r="F2524" t="s">
        <v>6945</v>
      </c>
      <c r="G2524" s="1">
        <v>2523</v>
      </c>
    </row>
    <row r="2525" spans="1:7" ht="13.5">
      <c r="A2525" t="str">
        <f>"009921"</f>
        <v>009921</v>
      </c>
      <c r="B2525" s="1" t="s">
        <v>339</v>
      </c>
      <c r="C2525" t="s">
        <v>72</v>
      </c>
      <c r="D2525" t="s">
        <v>3949</v>
      </c>
      <c r="E2525" t="s">
        <v>9</v>
      </c>
      <c r="F2525" t="s">
        <v>6946</v>
      </c>
      <c r="G2525" s="1">
        <v>2524</v>
      </c>
    </row>
    <row r="2526" spans="1:7" ht="13.5">
      <c r="A2526" t="str">
        <f>"000719"</f>
        <v>000719</v>
      </c>
      <c r="B2526" s="1" t="s">
        <v>581</v>
      </c>
      <c r="C2526" t="s">
        <v>24</v>
      </c>
      <c r="D2526" t="s">
        <v>3950</v>
      </c>
      <c r="E2526" t="s">
        <v>9</v>
      </c>
      <c r="F2526" t="s">
        <v>6947</v>
      </c>
      <c r="G2526" s="1">
        <v>2525</v>
      </c>
    </row>
    <row r="2527" spans="1:7" ht="13.5">
      <c r="A2527" t="str">
        <f>"001186"</f>
        <v>001186</v>
      </c>
      <c r="B2527" s="1" t="s">
        <v>3945</v>
      </c>
      <c r="C2527" t="s">
        <v>135</v>
      </c>
      <c r="D2527" t="s">
        <v>3951</v>
      </c>
      <c r="E2527" t="s">
        <v>13</v>
      </c>
      <c r="F2527" t="s">
        <v>6948</v>
      </c>
      <c r="G2527" s="1">
        <v>2526</v>
      </c>
    </row>
    <row r="2528" spans="1:7" ht="13.5">
      <c r="A2528" t="str">
        <f>"001622"</f>
        <v>001622</v>
      </c>
      <c r="B2528" s="1" t="s">
        <v>3333</v>
      </c>
      <c r="C2528" t="s">
        <v>60</v>
      </c>
      <c r="D2528" t="s">
        <v>3952</v>
      </c>
      <c r="E2528" t="s">
        <v>32</v>
      </c>
      <c r="F2528" t="s">
        <v>6949</v>
      </c>
      <c r="G2528" s="1">
        <v>2527</v>
      </c>
    </row>
    <row r="2529" spans="1:7" ht="13.5">
      <c r="A2529" t="str">
        <f>"060677"</f>
        <v>060677</v>
      </c>
      <c r="B2529" s="1" t="s">
        <v>3953</v>
      </c>
      <c r="C2529" t="s">
        <v>266</v>
      </c>
      <c r="D2529" t="s">
        <v>3954</v>
      </c>
      <c r="E2529" t="s">
        <v>9</v>
      </c>
      <c r="F2529" t="s">
        <v>6950</v>
      </c>
      <c r="G2529" s="1">
        <v>2528</v>
      </c>
    </row>
    <row r="2530" spans="1:7" ht="13.5">
      <c r="A2530" t="str">
        <f>"096992"</f>
        <v>096992</v>
      </c>
      <c r="B2530" s="1" t="s">
        <v>416</v>
      </c>
      <c r="C2530" t="s">
        <v>77</v>
      </c>
      <c r="D2530" t="s">
        <v>3955</v>
      </c>
      <c r="E2530" t="s">
        <v>241</v>
      </c>
      <c r="F2530" t="s">
        <v>6951</v>
      </c>
      <c r="G2530" s="1">
        <v>2529</v>
      </c>
    </row>
    <row r="2531" spans="1:7" ht="13.5">
      <c r="A2531" t="str">
        <f>"003198"</f>
        <v>003198</v>
      </c>
      <c r="B2531" s="1" t="s">
        <v>1083</v>
      </c>
      <c r="C2531" t="s">
        <v>723</v>
      </c>
      <c r="D2531" t="s">
        <v>3956</v>
      </c>
      <c r="E2531" t="s">
        <v>32</v>
      </c>
      <c r="F2531" t="s">
        <v>6952</v>
      </c>
      <c r="G2531" s="1">
        <v>2530</v>
      </c>
    </row>
    <row r="2532" spans="1:7" ht="13.5">
      <c r="A2532" t="str">
        <f>"007660"</f>
        <v>007660</v>
      </c>
      <c r="B2532" s="1" t="s">
        <v>532</v>
      </c>
      <c r="C2532" t="s">
        <v>533</v>
      </c>
      <c r="D2532" t="s">
        <v>3957</v>
      </c>
      <c r="E2532" t="s">
        <v>32</v>
      </c>
      <c r="F2532" t="s">
        <v>6953</v>
      </c>
      <c r="G2532" s="1">
        <v>2531</v>
      </c>
    </row>
    <row r="2533" spans="1:7" ht="13.5">
      <c r="A2533" t="str">
        <f>"001226"</f>
        <v>001226</v>
      </c>
      <c r="B2533" s="1" t="s">
        <v>464</v>
      </c>
      <c r="C2533" t="s">
        <v>34</v>
      </c>
      <c r="D2533" t="s">
        <v>3958</v>
      </c>
      <c r="E2533" t="s">
        <v>9</v>
      </c>
      <c r="F2533" t="s">
        <v>6954</v>
      </c>
      <c r="G2533" s="1">
        <v>2532</v>
      </c>
    </row>
    <row r="2534" spans="1:7" ht="13.5">
      <c r="A2534" t="str">
        <f>"001131"</f>
        <v>001131</v>
      </c>
      <c r="B2534" s="1" t="s">
        <v>190</v>
      </c>
      <c r="C2534" t="s">
        <v>50</v>
      </c>
      <c r="D2534" t="s">
        <v>3959</v>
      </c>
      <c r="E2534" t="s">
        <v>9</v>
      </c>
      <c r="F2534" t="s">
        <v>6955</v>
      </c>
      <c r="G2534" s="1">
        <v>2533</v>
      </c>
    </row>
    <row r="2535" spans="1:7" ht="13.5">
      <c r="A2535" t="str">
        <f>"000155"</f>
        <v>000155</v>
      </c>
      <c r="B2535" s="1" t="s">
        <v>3030</v>
      </c>
      <c r="C2535" t="s">
        <v>154</v>
      </c>
      <c r="D2535" t="s">
        <v>3960</v>
      </c>
      <c r="E2535" t="s">
        <v>9</v>
      </c>
      <c r="F2535" t="s">
        <v>6956</v>
      </c>
      <c r="G2535" s="1">
        <v>2534</v>
      </c>
    </row>
    <row r="2536" spans="1:7" ht="13.5">
      <c r="A2536" t="str">
        <f>"001021"</f>
        <v>001021</v>
      </c>
      <c r="B2536" s="1" t="s">
        <v>1312</v>
      </c>
      <c r="C2536" t="s">
        <v>1313</v>
      </c>
      <c r="D2536" t="s">
        <v>3961</v>
      </c>
      <c r="E2536" t="s">
        <v>32</v>
      </c>
      <c r="F2536" t="s">
        <v>6957</v>
      </c>
      <c r="G2536" s="1">
        <v>2535</v>
      </c>
    </row>
    <row r="2537" spans="1:7" ht="13.5">
      <c r="A2537" t="str">
        <f>"000265"</f>
        <v>000265</v>
      </c>
      <c r="B2537" s="1" t="s">
        <v>683</v>
      </c>
      <c r="C2537" t="s">
        <v>18</v>
      </c>
      <c r="D2537" t="s">
        <v>3962</v>
      </c>
      <c r="E2537" t="s">
        <v>32</v>
      </c>
      <c r="F2537" t="s">
        <v>6958</v>
      </c>
      <c r="G2537" s="1">
        <v>2536</v>
      </c>
    </row>
    <row r="2538" spans="1:7" ht="13.5">
      <c r="A2538" t="str">
        <f>"007098"</f>
        <v>007098</v>
      </c>
      <c r="B2538" s="1" t="s">
        <v>3963</v>
      </c>
      <c r="C2538" t="s">
        <v>72</v>
      </c>
      <c r="D2538" t="s">
        <v>3964</v>
      </c>
      <c r="E2538" t="s">
        <v>32</v>
      </c>
      <c r="F2538" t="s">
        <v>6959</v>
      </c>
      <c r="G2538" s="1">
        <v>2537</v>
      </c>
    </row>
    <row r="2539" spans="1:7" ht="13.5">
      <c r="A2539" t="str">
        <f>"001655"</f>
        <v>001655</v>
      </c>
      <c r="B2539" s="1" t="s">
        <v>1900</v>
      </c>
      <c r="C2539" t="s">
        <v>1046</v>
      </c>
      <c r="D2539" t="s">
        <v>3965</v>
      </c>
      <c r="E2539" t="s">
        <v>13</v>
      </c>
      <c r="F2539" t="s">
        <v>6960</v>
      </c>
      <c r="G2539" s="1">
        <v>2538</v>
      </c>
    </row>
    <row r="2540" spans="1:7" ht="13.5">
      <c r="A2540" t="str">
        <f>"999993"</f>
        <v>999993</v>
      </c>
      <c r="B2540" s="1" t="s">
        <v>1026</v>
      </c>
      <c r="C2540" t="s">
        <v>72</v>
      </c>
      <c r="D2540" t="s">
        <v>3966</v>
      </c>
      <c r="E2540" t="s">
        <v>9</v>
      </c>
      <c r="F2540" t="s">
        <v>6961</v>
      </c>
      <c r="G2540" s="1">
        <v>2539</v>
      </c>
    </row>
    <row r="2541" spans="1:7" ht="13.5">
      <c r="A2541" t="str">
        <f>"007717"</f>
        <v>007717</v>
      </c>
      <c r="B2541" s="1" t="s">
        <v>3967</v>
      </c>
      <c r="C2541" t="s">
        <v>1185</v>
      </c>
      <c r="D2541" t="s">
        <v>3968</v>
      </c>
      <c r="E2541" t="s">
        <v>9</v>
      </c>
      <c r="F2541" t="s">
        <v>6962</v>
      </c>
      <c r="G2541" s="1">
        <v>2540</v>
      </c>
    </row>
    <row r="2542" spans="1:7" ht="13.5">
      <c r="A2542" t="str">
        <f>"001179"</f>
        <v>001179</v>
      </c>
      <c r="B2542" s="1" t="s">
        <v>759</v>
      </c>
      <c r="C2542" t="s">
        <v>24</v>
      </c>
      <c r="D2542" t="s">
        <v>3969</v>
      </c>
      <c r="E2542" t="s">
        <v>9</v>
      </c>
      <c r="F2542" t="s">
        <v>6963</v>
      </c>
      <c r="G2542" s="1">
        <v>2541</v>
      </c>
    </row>
    <row r="2543" spans="1:7" ht="13.5">
      <c r="A2543" t="str">
        <f>"000953"</f>
        <v>000953</v>
      </c>
      <c r="B2543" s="1" t="s">
        <v>2164</v>
      </c>
      <c r="C2543" t="s">
        <v>135</v>
      </c>
      <c r="D2543" t="s">
        <v>3970</v>
      </c>
      <c r="E2543" t="s">
        <v>9</v>
      </c>
      <c r="F2543" t="s">
        <v>6964</v>
      </c>
      <c r="G2543" s="1">
        <v>2542</v>
      </c>
    </row>
    <row r="2544" spans="1:7" ht="13.5">
      <c r="A2544" t="str">
        <f>"011680"</f>
        <v>011680</v>
      </c>
      <c r="B2544" s="1" t="s">
        <v>3232</v>
      </c>
      <c r="C2544" t="s">
        <v>72</v>
      </c>
      <c r="D2544" t="s">
        <v>3971</v>
      </c>
      <c r="E2544" t="s">
        <v>90</v>
      </c>
      <c r="F2544" t="s">
        <v>6965</v>
      </c>
      <c r="G2544" s="1">
        <v>2543</v>
      </c>
    </row>
    <row r="2545" spans="1:7" ht="13.5">
      <c r="A2545" t="str">
        <f>"003969"</f>
        <v>003969</v>
      </c>
      <c r="B2545" s="1" t="s">
        <v>3972</v>
      </c>
      <c r="C2545" t="s">
        <v>101</v>
      </c>
      <c r="D2545" t="s">
        <v>3973</v>
      </c>
      <c r="E2545" t="s">
        <v>32</v>
      </c>
      <c r="F2545" t="s">
        <v>6966</v>
      </c>
      <c r="G2545" s="1">
        <v>2544</v>
      </c>
    </row>
    <row r="2546" spans="1:7" ht="13.5">
      <c r="A2546" t="str">
        <f>"000117"</f>
        <v>000117</v>
      </c>
      <c r="B2546" s="1" t="s">
        <v>313</v>
      </c>
      <c r="C2546" t="s">
        <v>314</v>
      </c>
      <c r="D2546" t="s">
        <v>3974</v>
      </c>
      <c r="E2546" t="s">
        <v>9</v>
      </c>
      <c r="F2546" t="s">
        <v>6967</v>
      </c>
      <c r="G2546" s="1">
        <v>2545</v>
      </c>
    </row>
    <row r="2547" spans="1:7" ht="13.5">
      <c r="A2547" t="str">
        <f>"098855"</f>
        <v>098855</v>
      </c>
      <c r="B2547" s="1" t="s">
        <v>3310</v>
      </c>
      <c r="C2547" t="s">
        <v>3311</v>
      </c>
      <c r="D2547" t="s">
        <v>3975</v>
      </c>
      <c r="E2547" t="s">
        <v>9</v>
      </c>
      <c r="F2547" t="s">
        <v>6968</v>
      </c>
      <c r="G2547" s="1">
        <v>2546</v>
      </c>
    </row>
    <row r="2548" spans="1:7" ht="13.5">
      <c r="A2548" t="str">
        <f>"001109"</f>
        <v>001109</v>
      </c>
      <c r="B2548" s="1" t="s">
        <v>1789</v>
      </c>
      <c r="C2548" t="s">
        <v>943</v>
      </c>
      <c r="D2548" t="s">
        <v>3976</v>
      </c>
      <c r="E2548" t="s">
        <v>32</v>
      </c>
      <c r="F2548" t="s">
        <v>6969</v>
      </c>
      <c r="G2548" s="1">
        <v>2547</v>
      </c>
    </row>
    <row r="2549" spans="1:7" ht="13.5">
      <c r="A2549" t="str">
        <f>"000333"</f>
        <v>000333</v>
      </c>
      <c r="B2549" s="1" t="s">
        <v>2503</v>
      </c>
      <c r="C2549" t="s">
        <v>101</v>
      </c>
      <c r="D2549" t="s">
        <v>3977</v>
      </c>
      <c r="E2549" t="s">
        <v>9</v>
      </c>
      <c r="F2549" t="s">
        <v>6970</v>
      </c>
      <c r="G2549" s="1">
        <v>2548</v>
      </c>
    </row>
    <row r="2550" spans="1:7" ht="13.5">
      <c r="A2550" t="str">
        <f>"595888"</f>
        <v>595888</v>
      </c>
      <c r="B2550" s="1" t="s">
        <v>1052</v>
      </c>
      <c r="C2550" t="s">
        <v>1053</v>
      </c>
      <c r="D2550" t="s">
        <v>3978</v>
      </c>
      <c r="E2550" t="s">
        <v>9</v>
      </c>
      <c r="F2550" t="s">
        <v>6971</v>
      </c>
      <c r="G2550" s="1">
        <v>2549</v>
      </c>
    </row>
    <row r="2551" spans="1:7" ht="13.5">
      <c r="A2551" t="str">
        <f>"000058"</f>
        <v>000058</v>
      </c>
      <c r="B2551" s="1" t="s">
        <v>1748</v>
      </c>
      <c r="C2551" t="s">
        <v>227</v>
      </c>
      <c r="D2551" t="s">
        <v>3979</v>
      </c>
      <c r="E2551" t="s">
        <v>425</v>
      </c>
      <c r="F2551" t="s">
        <v>6972</v>
      </c>
      <c r="G2551" s="1">
        <v>2550</v>
      </c>
    </row>
    <row r="2552" spans="1:7" ht="13.5">
      <c r="A2552" t="str">
        <f>"000002"</f>
        <v>000002</v>
      </c>
      <c r="B2552" s="1" t="s">
        <v>1779</v>
      </c>
      <c r="C2552" t="s">
        <v>135</v>
      </c>
      <c r="D2552" t="s">
        <v>3980</v>
      </c>
      <c r="E2552" t="s">
        <v>32</v>
      </c>
      <c r="F2552" t="s">
        <v>6973</v>
      </c>
      <c r="G2552" s="1">
        <v>2551</v>
      </c>
    </row>
    <row r="2553" spans="1:7" ht="13.5">
      <c r="A2553" t="str">
        <f>"006529"</f>
        <v>006529</v>
      </c>
      <c r="B2553" s="1" t="s">
        <v>17</v>
      </c>
      <c r="C2553" t="s">
        <v>18</v>
      </c>
      <c r="D2553" t="s">
        <v>3981</v>
      </c>
      <c r="E2553" t="s">
        <v>52</v>
      </c>
      <c r="F2553" t="s">
        <v>6974</v>
      </c>
      <c r="G2553" s="1">
        <v>2552</v>
      </c>
    </row>
    <row r="2554" spans="1:7" ht="13.5">
      <c r="A2554" t="str">
        <f>"004319"</f>
        <v>004319</v>
      </c>
      <c r="B2554" s="1" t="s">
        <v>1929</v>
      </c>
      <c r="C2554" t="s">
        <v>419</v>
      </c>
      <c r="D2554" t="s">
        <v>3982</v>
      </c>
      <c r="E2554" t="s">
        <v>9</v>
      </c>
      <c r="F2554" t="s">
        <v>6975</v>
      </c>
      <c r="G2554" s="1">
        <v>2553</v>
      </c>
    </row>
    <row r="2555" spans="1:7" ht="13.5">
      <c r="A2555" t="str">
        <f>"000117"</f>
        <v>000117</v>
      </c>
      <c r="B2555" s="1" t="s">
        <v>313</v>
      </c>
      <c r="C2555" t="s">
        <v>314</v>
      </c>
      <c r="D2555" t="s">
        <v>3983</v>
      </c>
      <c r="E2555" t="s">
        <v>9</v>
      </c>
      <c r="F2555" t="s">
        <v>6976</v>
      </c>
      <c r="G2555" s="1">
        <v>2554</v>
      </c>
    </row>
    <row r="2556" spans="1:7" ht="13.5">
      <c r="A2556" t="str">
        <f>"098057"</f>
        <v>098057</v>
      </c>
      <c r="B2556" s="1" t="s">
        <v>3984</v>
      </c>
      <c r="C2556" t="s">
        <v>3985</v>
      </c>
      <c r="D2556" t="s">
        <v>3986</v>
      </c>
      <c r="E2556" t="s">
        <v>32</v>
      </c>
      <c r="F2556" t="s">
        <v>6977</v>
      </c>
      <c r="G2556" s="1">
        <v>2555</v>
      </c>
    </row>
    <row r="2557" spans="1:7" ht="13.5">
      <c r="A2557" t="str">
        <f>"001758"</f>
        <v>001758</v>
      </c>
      <c r="B2557" s="1" t="s">
        <v>3987</v>
      </c>
      <c r="C2557" t="s">
        <v>50</v>
      </c>
      <c r="D2557" t="s">
        <v>3988</v>
      </c>
      <c r="E2557" t="s">
        <v>9</v>
      </c>
      <c r="F2557" t="s">
        <v>6978</v>
      </c>
      <c r="G2557" s="1">
        <v>2556</v>
      </c>
    </row>
    <row r="2558" spans="1:7" ht="13.5">
      <c r="A2558" t="str">
        <f>"004499"</f>
        <v>004499</v>
      </c>
      <c r="B2558" s="1" t="s">
        <v>3989</v>
      </c>
      <c r="C2558" t="s">
        <v>193</v>
      </c>
      <c r="D2558" t="s">
        <v>3990</v>
      </c>
      <c r="E2558" t="s">
        <v>13</v>
      </c>
      <c r="F2558" t="s">
        <v>6979</v>
      </c>
      <c r="G2558" s="1">
        <v>2557</v>
      </c>
    </row>
    <row r="2559" spans="1:7" ht="13.5">
      <c r="A2559" t="str">
        <f>"009678"</f>
        <v>009678</v>
      </c>
      <c r="B2559" s="1" t="s">
        <v>64</v>
      </c>
      <c r="C2559" t="s">
        <v>65</v>
      </c>
      <c r="D2559" t="s">
        <v>3991</v>
      </c>
      <c r="E2559" t="s">
        <v>9</v>
      </c>
      <c r="F2559" t="s">
        <v>6980</v>
      </c>
      <c r="G2559" s="1">
        <v>2558</v>
      </c>
    </row>
    <row r="2560" spans="1:7" ht="13.5">
      <c r="A2560" t="str">
        <f>"003688"</f>
        <v>003688</v>
      </c>
      <c r="B2560" s="1" t="s">
        <v>137</v>
      </c>
      <c r="C2560" t="s">
        <v>34</v>
      </c>
      <c r="D2560" t="s">
        <v>3992</v>
      </c>
      <c r="E2560" t="s">
        <v>9</v>
      </c>
      <c r="F2560" t="s">
        <v>6981</v>
      </c>
      <c r="G2560" s="1">
        <v>2559</v>
      </c>
    </row>
    <row r="2561" spans="1:7" ht="13.5">
      <c r="A2561" t="str">
        <f>"003362"</f>
        <v>003362</v>
      </c>
      <c r="B2561" s="1" t="s">
        <v>3993</v>
      </c>
      <c r="C2561" t="s">
        <v>326</v>
      </c>
      <c r="D2561" t="s">
        <v>3994</v>
      </c>
      <c r="E2561" t="s">
        <v>9</v>
      </c>
      <c r="F2561" t="s">
        <v>6982</v>
      </c>
      <c r="G2561" s="1">
        <v>2560</v>
      </c>
    </row>
    <row r="2562" spans="1:7" ht="13.5">
      <c r="A2562" t="str">
        <f>"002699"</f>
        <v>002699</v>
      </c>
      <c r="B2562" s="1" t="s">
        <v>984</v>
      </c>
      <c r="C2562" t="s">
        <v>985</v>
      </c>
      <c r="D2562" t="s">
        <v>3995</v>
      </c>
      <c r="E2562" t="s">
        <v>9</v>
      </c>
      <c r="F2562" t="s">
        <v>6983</v>
      </c>
      <c r="G2562" s="1">
        <v>2561</v>
      </c>
    </row>
    <row r="2563" spans="1:7" ht="13.5">
      <c r="A2563" t="str">
        <f>"007797"</f>
        <v>007797</v>
      </c>
      <c r="B2563" s="1" t="s">
        <v>2280</v>
      </c>
      <c r="C2563" t="s">
        <v>101</v>
      </c>
      <c r="D2563" t="s">
        <v>3996</v>
      </c>
      <c r="E2563" t="s">
        <v>9</v>
      </c>
      <c r="F2563" t="s">
        <v>6984</v>
      </c>
      <c r="G2563" s="1">
        <v>2562</v>
      </c>
    </row>
    <row r="2564" spans="1:7" ht="13.5">
      <c r="A2564" t="str">
        <f>"006529"</f>
        <v>006529</v>
      </c>
      <c r="B2564" s="1" t="s">
        <v>17</v>
      </c>
      <c r="C2564" t="s">
        <v>18</v>
      </c>
      <c r="D2564" t="s">
        <v>3997</v>
      </c>
      <c r="E2564" t="s">
        <v>9</v>
      </c>
      <c r="F2564" t="s">
        <v>6985</v>
      </c>
      <c r="G2564" s="1">
        <v>2563</v>
      </c>
    </row>
    <row r="2565" spans="1:7" ht="13.5">
      <c r="A2565" t="str">
        <f>"000927"</f>
        <v>000927</v>
      </c>
      <c r="B2565" s="1" t="s">
        <v>1193</v>
      </c>
      <c r="C2565" t="s">
        <v>50</v>
      </c>
      <c r="D2565" t="s">
        <v>3998</v>
      </c>
      <c r="E2565" t="s">
        <v>9</v>
      </c>
      <c r="F2565" t="s">
        <v>6986</v>
      </c>
      <c r="G2565" s="1">
        <v>2564</v>
      </c>
    </row>
    <row r="2566" spans="1:7" ht="13.5">
      <c r="A2566" t="str">
        <f>"001338"</f>
        <v>001338</v>
      </c>
      <c r="B2566" s="1" t="s">
        <v>771</v>
      </c>
      <c r="C2566" t="s">
        <v>120</v>
      </c>
      <c r="D2566" t="s">
        <v>3999</v>
      </c>
      <c r="E2566" t="s">
        <v>142</v>
      </c>
      <c r="F2566" t="s">
        <v>6987</v>
      </c>
      <c r="G2566" s="1">
        <v>2565</v>
      </c>
    </row>
    <row r="2567" spans="1:7" ht="13.5">
      <c r="A2567" t="str">
        <f>"009978"</f>
        <v>009978</v>
      </c>
      <c r="B2567" s="1" t="s">
        <v>3493</v>
      </c>
      <c r="C2567" t="s">
        <v>512</v>
      </c>
      <c r="D2567" t="s">
        <v>4000</v>
      </c>
      <c r="E2567" t="s">
        <v>32</v>
      </c>
      <c r="F2567" t="s">
        <v>6988</v>
      </c>
      <c r="G2567" s="1">
        <v>2566</v>
      </c>
    </row>
    <row r="2568" spans="1:7" ht="13.5">
      <c r="A2568" t="str">
        <f>"001268"</f>
        <v>001268</v>
      </c>
      <c r="B2568" s="1" t="s">
        <v>2602</v>
      </c>
      <c r="C2568" t="s">
        <v>2603</v>
      </c>
      <c r="D2568" t="s">
        <v>4001</v>
      </c>
      <c r="E2568" t="s">
        <v>9</v>
      </c>
      <c r="F2568" t="s">
        <v>6989</v>
      </c>
      <c r="G2568" s="1">
        <v>2567</v>
      </c>
    </row>
    <row r="2569" spans="1:7" ht="13.5">
      <c r="A2569" t="str">
        <f>"006528"</f>
        <v>006528</v>
      </c>
      <c r="B2569" s="1" t="s">
        <v>1243</v>
      </c>
      <c r="C2569" t="s">
        <v>101</v>
      </c>
      <c r="D2569" t="s">
        <v>4002</v>
      </c>
      <c r="E2569" t="s">
        <v>9</v>
      </c>
      <c r="F2569" t="s">
        <v>6990</v>
      </c>
      <c r="G2569" s="1">
        <v>2568</v>
      </c>
    </row>
    <row r="2570" spans="1:7" ht="13.5">
      <c r="A2570" t="str">
        <f>"005108"</f>
        <v>005108</v>
      </c>
      <c r="B2570" s="1" t="s">
        <v>764</v>
      </c>
      <c r="C2570" t="s">
        <v>41</v>
      </c>
      <c r="D2570" t="s">
        <v>4003</v>
      </c>
      <c r="E2570" t="s">
        <v>32</v>
      </c>
      <c r="F2570" t="s">
        <v>6991</v>
      </c>
      <c r="G2570" s="1">
        <v>2569</v>
      </c>
    </row>
    <row r="2571" spans="1:7" ht="13.5">
      <c r="A2571" t="str">
        <f>"000891"</f>
        <v>000891</v>
      </c>
      <c r="B2571" s="1" t="s">
        <v>4004</v>
      </c>
      <c r="C2571" t="s">
        <v>1149</v>
      </c>
      <c r="D2571" t="s">
        <v>4005</v>
      </c>
      <c r="E2571" t="s">
        <v>9</v>
      </c>
      <c r="F2571" t="s">
        <v>6992</v>
      </c>
      <c r="G2571" s="1">
        <v>2570</v>
      </c>
    </row>
    <row r="2572" spans="1:7" ht="13.5">
      <c r="A2572" t="str">
        <f>"005311"</f>
        <v>005311</v>
      </c>
      <c r="B2572" s="1" t="s">
        <v>1411</v>
      </c>
      <c r="C2572" t="s">
        <v>82</v>
      </c>
      <c r="D2572" t="s">
        <v>4006</v>
      </c>
      <c r="E2572" t="s">
        <v>9</v>
      </c>
      <c r="F2572" t="s">
        <v>6993</v>
      </c>
      <c r="G2572" s="1">
        <v>2571</v>
      </c>
    </row>
    <row r="2573" spans="1:7" ht="13.5">
      <c r="A2573" t="str">
        <f>"004777"</f>
        <v>004777</v>
      </c>
      <c r="B2573" s="1" t="s">
        <v>732</v>
      </c>
      <c r="C2573" t="s">
        <v>504</v>
      </c>
      <c r="D2573" t="s">
        <v>4007</v>
      </c>
      <c r="E2573" t="s">
        <v>9</v>
      </c>
      <c r="F2573" t="s">
        <v>6994</v>
      </c>
      <c r="G2573" s="1">
        <v>2572</v>
      </c>
    </row>
    <row r="2574" spans="1:7" ht="13.5">
      <c r="A2574" t="str">
        <f>"002118"</f>
        <v>002118</v>
      </c>
      <c r="B2574" s="1" t="s">
        <v>1213</v>
      </c>
      <c r="C2574" t="s">
        <v>50</v>
      </c>
      <c r="D2574" t="s">
        <v>4008</v>
      </c>
      <c r="E2574" t="s">
        <v>13</v>
      </c>
      <c r="F2574" t="s">
        <v>6995</v>
      </c>
      <c r="G2574" s="1">
        <v>2573</v>
      </c>
    </row>
    <row r="2575" spans="1:7" ht="13.5">
      <c r="A2575" t="str">
        <f>"008269"</f>
        <v>008269</v>
      </c>
      <c r="B2575" s="1" t="s">
        <v>1949</v>
      </c>
      <c r="C2575" t="s">
        <v>1081</v>
      </c>
      <c r="D2575" t="s">
        <v>4009</v>
      </c>
      <c r="E2575" t="s">
        <v>9</v>
      </c>
      <c r="F2575" t="s">
        <v>6996</v>
      </c>
      <c r="G2575" s="1">
        <v>2574</v>
      </c>
    </row>
    <row r="2576" spans="1:7" ht="13.5">
      <c r="A2576" t="str">
        <f>"089989"</f>
        <v>089989</v>
      </c>
      <c r="B2576" s="1" t="s">
        <v>4010</v>
      </c>
      <c r="C2576" t="s">
        <v>4011</v>
      </c>
      <c r="D2576" t="s">
        <v>4012</v>
      </c>
      <c r="E2576" t="s">
        <v>9</v>
      </c>
      <c r="F2576" t="s">
        <v>6997</v>
      </c>
      <c r="G2576" s="1">
        <v>2575</v>
      </c>
    </row>
    <row r="2577" spans="1:7" ht="13.5">
      <c r="A2577" t="str">
        <f>"000011"</f>
        <v>000011</v>
      </c>
      <c r="B2577" s="1" t="s">
        <v>1645</v>
      </c>
      <c r="C2577" t="s">
        <v>98</v>
      </c>
      <c r="D2577" t="s">
        <v>4013</v>
      </c>
      <c r="E2577" t="s">
        <v>9</v>
      </c>
      <c r="F2577" t="s">
        <v>6998</v>
      </c>
      <c r="G2577" s="1">
        <v>2576</v>
      </c>
    </row>
    <row r="2578" spans="1:7" ht="13.5">
      <c r="A2578" t="str">
        <f>"001172"</f>
        <v>001172</v>
      </c>
      <c r="B2578" s="1" t="s">
        <v>1235</v>
      </c>
      <c r="C2578" t="s">
        <v>266</v>
      </c>
      <c r="D2578" t="s">
        <v>4014</v>
      </c>
      <c r="E2578" t="s">
        <v>32</v>
      </c>
      <c r="F2578" t="s">
        <v>6999</v>
      </c>
      <c r="G2578" s="1">
        <v>2577</v>
      </c>
    </row>
    <row r="2579" spans="1:7" ht="13.5">
      <c r="A2579" t="str">
        <f>"100002"</f>
        <v>100002</v>
      </c>
      <c r="B2579" s="1" t="s">
        <v>577</v>
      </c>
      <c r="C2579" t="s">
        <v>140</v>
      </c>
      <c r="D2579" t="s">
        <v>4015</v>
      </c>
      <c r="E2579" t="s">
        <v>32</v>
      </c>
      <c r="F2579" t="s">
        <v>7000</v>
      </c>
      <c r="G2579" s="1">
        <v>2578</v>
      </c>
    </row>
    <row r="2580" spans="1:7" ht="13.5">
      <c r="A2580" t="str">
        <f>"003610"</f>
        <v>003610</v>
      </c>
      <c r="B2580" s="1" t="s">
        <v>4016</v>
      </c>
      <c r="C2580" t="s">
        <v>193</v>
      </c>
      <c r="D2580" t="s">
        <v>4017</v>
      </c>
      <c r="E2580" t="s">
        <v>9</v>
      </c>
      <c r="F2580" t="s">
        <v>7001</v>
      </c>
      <c r="G2580" s="1">
        <v>2579</v>
      </c>
    </row>
    <row r="2581" spans="1:7" ht="13.5">
      <c r="A2581" t="str">
        <f>"009981"</f>
        <v>009981</v>
      </c>
      <c r="B2581" s="1" t="s">
        <v>1381</v>
      </c>
      <c r="C2581" t="s">
        <v>293</v>
      </c>
      <c r="D2581" t="s">
        <v>4018</v>
      </c>
      <c r="E2581" t="s">
        <v>36</v>
      </c>
      <c r="F2581" t="s">
        <v>7002</v>
      </c>
      <c r="G2581" s="1">
        <v>2580</v>
      </c>
    </row>
    <row r="2582" spans="1:7" ht="13.5">
      <c r="A2582" t="str">
        <f>"003968"</f>
        <v>003968</v>
      </c>
      <c r="B2582" s="1" t="s">
        <v>4019</v>
      </c>
      <c r="C2582" t="s">
        <v>504</v>
      </c>
      <c r="D2582" t="s">
        <v>4020</v>
      </c>
      <c r="E2582" t="s">
        <v>9</v>
      </c>
      <c r="F2582" t="s">
        <v>7003</v>
      </c>
      <c r="G2582" s="1">
        <v>2581</v>
      </c>
    </row>
    <row r="2583" spans="1:7" ht="13.5">
      <c r="A2583" t="str">
        <f>"626777"</f>
        <v>626777</v>
      </c>
      <c r="B2583" s="1" t="s">
        <v>4021</v>
      </c>
      <c r="C2583" t="s">
        <v>4022</v>
      </c>
      <c r="D2583" t="s">
        <v>4023</v>
      </c>
      <c r="E2583" t="s">
        <v>179</v>
      </c>
      <c r="F2583" t="s">
        <v>7004</v>
      </c>
      <c r="G2583" s="1">
        <v>2582</v>
      </c>
    </row>
    <row r="2584" spans="1:7" ht="13.5">
      <c r="A2584" t="str">
        <f>"007718"</f>
        <v>007718</v>
      </c>
      <c r="B2584" s="1" t="s">
        <v>433</v>
      </c>
      <c r="C2584" t="s">
        <v>434</v>
      </c>
      <c r="D2584" t="s">
        <v>4024</v>
      </c>
      <c r="E2584" t="s">
        <v>9</v>
      </c>
      <c r="F2584" t="s">
        <v>7005</v>
      </c>
      <c r="G2584" s="1">
        <v>2583</v>
      </c>
    </row>
    <row r="2585" spans="1:7" ht="13.5">
      <c r="A2585" t="str">
        <f>"003759"</f>
        <v>003759</v>
      </c>
      <c r="B2585" s="1" t="s">
        <v>4025</v>
      </c>
      <c r="C2585" t="s">
        <v>101</v>
      </c>
      <c r="D2585" t="s">
        <v>4026</v>
      </c>
      <c r="E2585" t="s">
        <v>9</v>
      </c>
      <c r="F2585" t="s">
        <v>7006</v>
      </c>
      <c r="G2585" s="1">
        <v>2584</v>
      </c>
    </row>
    <row r="2586" spans="1:7" ht="13.5">
      <c r="A2586" t="str">
        <f>"003138"</f>
        <v>003138</v>
      </c>
      <c r="B2586" s="1" t="s">
        <v>128</v>
      </c>
      <c r="C2586" t="s">
        <v>129</v>
      </c>
      <c r="D2586" t="s">
        <v>4027</v>
      </c>
      <c r="E2586" t="s">
        <v>9</v>
      </c>
      <c r="F2586" t="s">
        <v>7007</v>
      </c>
      <c r="G2586" s="1">
        <v>2585</v>
      </c>
    </row>
    <row r="2587" spans="1:7" ht="13.5">
      <c r="A2587" t="str">
        <f>"000667"</f>
        <v>000667</v>
      </c>
      <c r="B2587" s="1" t="s">
        <v>619</v>
      </c>
      <c r="C2587" t="s">
        <v>504</v>
      </c>
      <c r="D2587" t="s">
        <v>4028</v>
      </c>
      <c r="E2587" t="s">
        <v>179</v>
      </c>
      <c r="F2587" t="s">
        <v>7008</v>
      </c>
      <c r="G2587" s="1">
        <v>2586</v>
      </c>
    </row>
    <row r="2588" spans="1:7" ht="13.5">
      <c r="A2588" t="str">
        <f>"006007"</f>
        <v>006007</v>
      </c>
      <c r="B2588" s="1" t="s">
        <v>1132</v>
      </c>
      <c r="C2588" t="s">
        <v>72</v>
      </c>
      <c r="D2588" t="s">
        <v>4029</v>
      </c>
      <c r="E2588" t="s">
        <v>9</v>
      </c>
      <c r="F2588" t="s">
        <v>7009</v>
      </c>
      <c r="G2588" s="1">
        <v>2587</v>
      </c>
    </row>
    <row r="2589" spans="1:7" ht="13.5">
      <c r="A2589" t="str">
        <f>"006399"</f>
        <v>006399</v>
      </c>
      <c r="B2589" s="1" t="s">
        <v>4030</v>
      </c>
      <c r="C2589" t="s">
        <v>2243</v>
      </c>
      <c r="D2589" t="s">
        <v>4031</v>
      </c>
      <c r="E2589" t="s">
        <v>9</v>
      </c>
      <c r="F2589" t="s">
        <v>7010</v>
      </c>
      <c r="G2589" s="1">
        <v>2588</v>
      </c>
    </row>
    <row r="2590" spans="1:7" ht="13.5">
      <c r="A2590" t="str">
        <f>"000798"</f>
        <v>000798</v>
      </c>
      <c r="B2590" s="1" t="s">
        <v>1545</v>
      </c>
      <c r="C2590" t="s">
        <v>151</v>
      </c>
      <c r="D2590" t="s">
        <v>4032</v>
      </c>
      <c r="E2590" t="s">
        <v>32</v>
      </c>
      <c r="F2590" t="s">
        <v>7011</v>
      </c>
      <c r="G2590" s="1">
        <v>2589</v>
      </c>
    </row>
    <row r="2591" spans="1:7" ht="13.5">
      <c r="A2591" t="str">
        <f>"000237"</f>
        <v>000237</v>
      </c>
      <c r="B2591" s="1" t="s">
        <v>352</v>
      </c>
      <c r="C2591" t="s">
        <v>21</v>
      </c>
      <c r="D2591" t="s">
        <v>4033</v>
      </c>
      <c r="E2591" t="s">
        <v>9</v>
      </c>
      <c r="F2591" t="s">
        <v>7012</v>
      </c>
      <c r="G2591" s="1">
        <v>2590</v>
      </c>
    </row>
    <row r="2592" spans="1:7" ht="13.5">
      <c r="A2592" t="str">
        <f>"878621"</f>
        <v>878621</v>
      </c>
      <c r="B2592" s="1" t="s">
        <v>3879</v>
      </c>
      <c r="C2592" t="s">
        <v>985</v>
      </c>
      <c r="D2592" t="s">
        <v>4034</v>
      </c>
      <c r="E2592" t="s">
        <v>9</v>
      </c>
      <c r="F2592" t="s">
        <v>7013</v>
      </c>
      <c r="G2592" s="1">
        <v>2591</v>
      </c>
    </row>
    <row r="2593" spans="1:7" ht="13.5">
      <c r="A2593" t="str">
        <f>"003816"</f>
        <v>003816</v>
      </c>
      <c r="B2593" s="1" t="s">
        <v>4035</v>
      </c>
      <c r="C2593" t="s">
        <v>227</v>
      </c>
      <c r="D2593" t="s">
        <v>4036</v>
      </c>
      <c r="E2593" t="s">
        <v>197</v>
      </c>
      <c r="F2593" t="s">
        <v>7014</v>
      </c>
      <c r="G2593" s="1">
        <v>2592</v>
      </c>
    </row>
    <row r="2594" spans="1:7" ht="13.5">
      <c r="A2594" t="str">
        <f>"005959"</f>
        <v>005959</v>
      </c>
      <c r="B2594" s="1" t="s">
        <v>4037</v>
      </c>
      <c r="C2594" t="s">
        <v>154</v>
      </c>
      <c r="D2594" t="s">
        <v>4038</v>
      </c>
      <c r="E2594" t="s">
        <v>32</v>
      </c>
      <c r="F2594" t="s">
        <v>7015</v>
      </c>
      <c r="G2594" s="1">
        <v>2593</v>
      </c>
    </row>
    <row r="2595" spans="1:7" ht="13.5">
      <c r="A2595" t="str">
        <f>"007660"</f>
        <v>007660</v>
      </c>
      <c r="B2595" s="1" t="s">
        <v>532</v>
      </c>
      <c r="C2595" t="s">
        <v>533</v>
      </c>
      <c r="D2595" t="s">
        <v>4039</v>
      </c>
      <c r="E2595" t="s">
        <v>9</v>
      </c>
      <c r="F2595" t="s">
        <v>7016</v>
      </c>
      <c r="G2595" s="1">
        <v>2594</v>
      </c>
    </row>
    <row r="2596" spans="1:7" ht="13.5">
      <c r="A2596" t="str">
        <f>"009928"</f>
        <v>009928</v>
      </c>
      <c r="B2596" s="1" t="s">
        <v>4040</v>
      </c>
      <c r="C2596" t="s">
        <v>30</v>
      </c>
      <c r="D2596" t="s">
        <v>4041</v>
      </c>
      <c r="E2596" t="s">
        <v>9</v>
      </c>
      <c r="F2596" t="s">
        <v>7017</v>
      </c>
      <c r="G2596" s="1">
        <v>2595</v>
      </c>
    </row>
    <row r="2597" spans="1:7" ht="13.5">
      <c r="A2597" t="str">
        <f>"001158"</f>
        <v>001158</v>
      </c>
      <c r="B2597" s="1" t="s">
        <v>2087</v>
      </c>
      <c r="C2597" t="s">
        <v>504</v>
      </c>
      <c r="D2597" t="s">
        <v>4042</v>
      </c>
      <c r="E2597" t="s">
        <v>197</v>
      </c>
      <c r="F2597" t="s">
        <v>7018</v>
      </c>
      <c r="G2597" s="1">
        <v>2596</v>
      </c>
    </row>
    <row r="2598" spans="1:7" ht="13.5">
      <c r="A2598" t="str">
        <f>"000128"</f>
        <v>000128</v>
      </c>
      <c r="B2598" s="1" t="s">
        <v>2423</v>
      </c>
      <c r="C2598" t="s">
        <v>504</v>
      </c>
      <c r="D2598" t="s">
        <v>4043</v>
      </c>
      <c r="E2598" t="s">
        <v>9</v>
      </c>
      <c r="F2598" t="s">
        <v>7019</v>
      </c>
      <c r="G2598" s="1">
        <v>2597</v>
      </c>
    </row>
    <row r="2599" spans="1:7" ht="13.5">
      <c r="A2599" t="str">
        <f>"006558"</f>
        <v>006558</v>
      </c>
      <c r="B2599" s="1" t="s">
        <v>1463</v>
      </c>
      <c r="C2599" t="s">
        <v>82</v>
      </c>
      <c r="D2599" t="s">
        <v>4044</v>
      </c>
      <c r="E2599" t="s">
        <v>32</v>
      </c>
      <c r="F2599" t="s">
        <v>7020</v>
      </c>
      <c r="G2599" s="1">
        <v>2598</v>
      </c>
    </row>
    <row r="2600" spans="1:7" ht="13.5">
      <c r="A2600" t="str">
        <f>"008018"</f>
        <v>008018</v>
      </c>
      <c r="B2600" s="1" t="s">
        <v>1647</v>
      </c>
      <c r="C2600" t="s">
        <v>50</v>
      </c>
      <c r="D2600" t="s">
        <v>4045</v>
      </c>
      <c r="E2600" t="s">
        <v>32</v>
      </c>
      <c r="F2600" t="s">
        <v>7021</v>
      </c>
      <c r="G2600" s="1">
        <v>2599</v>
      </c>
    </row>
    <row r="2601" spans="1:7" ht="13.5">
      <c r="A2601" t="str">
        <f>"011103"</f>
        <v>011103</v>
      </c>
      <c r="B2601" s="1" t="s">
        <v>4046</v>
      </c>
      <c r="C2601" t="s">
        <v>201</v>
      </c>
      <c r="D2601" t="s">
        <v>4047</v>
      </c>
      <c r="E2601" t="s">
        <v>90</v>
      </c>
      <c r="F2601" t="s">
        <v>7022</v>
      </c>
      <c r="G2601" s="1">
        <v>2600</v>
      </c>
    </row>
    <row r="2602" spans="1:7" ht="13.5">
      <c r="A2602" t="str">
        <f>"009678"</f>
        <v>009678</v>
      </c>
      <c r="B2602" s="1" t="s">
        <v>64</v>
      </c>
      <c r="C2602" t="s">
        <v>65</v>
      </c>
      <c r="D2602" t="s">
        <v>4048</v>
      </c>
      <c r="E2602" t="s">
        <v>36</v>
      </c>
      <c r="F2602" t="s">
        <v>7023</v>
      </c>
      <c r="G2602" s="1">
        <v>2601</v>
      </c>
    </row>
    <row r="2603" spans="1:7" ht="13.5">
      <c r="A2603" t="str">
        <f>"002089"</f>
        <v>002089</v>
      </c>
      <c r="B2603" s="1" t="s">
        <v>256</v>
      </c>
      <c r="C2603" t="s">
        <v>135</v>
      </c>
      <c r="D2603" t="s">
        <v>4049</v>
      </c>
      <c r="E2603" t="s">
        <v>9</v>
      </c>
      <c r="F2603" t="s">
        <v>7024</v>
      </c>
      <c r="G2603" s="1">
        <v>2602</v>
      </c>
    </row>
    <row r="2604" spans="1:7" ht="13.5">
      <c r="A2604" t="str">
        <f>"000043"</f>
        <v>000043</v>
      </c>
      <c r="B2604" s="1" t="s">
        <v>790</v>
      </c>
      <c r="C2604" t="s">
        <v>154</v>
      </c>
      <c r="D2604" t="s">
        <v>4050</v>
      </c>
      <c r="E2604" t="s">
        <v>13</v>
      </c>
      <c r="F2604" t="s">
        <v>7025</v>
      </c>
      <c r="G2604" s="1">
        <v>2603</v>
      </c>
    </row>
    <row r="2605" spans="1:7" ht="13.5">
      <c r="A2605" t="str">
        <f>"000026"</f>
        <v>000026</v>
      </c>
      <c r="B2605" s="1" t="s">
        <v>286</v>
      </c>
      <c r="C2605" t="s">
        <v>50</v>
      </c>
      <c r="D2605" t="s">
        <v>4051</v>
      </c>
      <c r="E2605" t="s">
        <v>32</v>
      </c>
      <c r="F2605" t="s">
        <v>7026</v>
      </c>
      <c r="G2605" s="1">
        <v>2604</v>
      </c>
    </row>
    <row r="2606" spans="1:7" ht="13.5">
      <c r="A2606" t="str">
        <f>"002877"</f>
        <v>002877</v>
      </c>
      <c r="B2606" s="1" t="s">
        <v>1353</v>
      </c>
      <c r="C2606" t="s">
        <v>140</v>
      </c>
      <c r="D2606" t="s">
        <v>4052</v>
      </c>
      <c r="E2606" t="s">
        <v>32</v>
      </c>
      <c r="F2606" t="s">
        <v>7027</v>
      </c>
      <c r="G2606" s="1">
        <v>2605</v>
      </c>
    </row>
    <row r="2607" spans="1:7" ht="13.5">
      <c r="A2607" t="str">
        <f>"004899"</f>
        <v>004899</v>
      </c>
      <c r="B2607" s="1" t="s">
        <v>2357</v>
      </c>
      <c r="C2607" t="s">
        <v>101</v>
      </c>
      <c r="D2607" t="s">
        <v>4053</v>
      </c>
      <c r="E2607" t="s">
        <v>241</v>
      </c>
      <c r="F2607" t="s">
        <v>7028</v>
      </c>
      <c r="G2607" s="1">
        <v>2606</v>
      </c>
    </row>
    <row r="2608" spans="1:7" ht="13.5">
      <c r="A2608" t="str">
        <f>"007768"</f>
        <v>007768</v>
      </c>
      <c r="B2608" s="1" t="s">
        <v>2936</v>
      </c>
      <c r="C2608" t="s">
        <v>57</v>
      </c>
      <c r="D2608" t="s">
        <v>4054</v>
      </c>
      <c r="E2608" t="s">
        <v>241</v>
      </c>
      <c r="F2608" t="s">
        <v>7029</v>
      </c>
      <c r="G2608" s="1">
        <v>2607</v>
      </c>
    </row>
    <row r="2609" spans="1:7" ht="13.5">
      <c r="A2609" t="str">
        <f>"000248"</f>
        <v>000248</v>
      </c>
      <c r="B2609" s="1" t="s">
        <v>10</v>
      </c>
      <c r="C2609" t="s">
        <v>11</v>
      </c>
      <c r="D2609" t="s">
        <v>4055</v>
      </c>
      <c r="E2609" t="s">
        <v>13</v>
      </c>
      <c r="F2609" t="s">
        <v>7030</v>
      </c>
      <c r="G2609" s="1">
        <v>2608</v>
      </c>
    </row>
    <row r="2610" spans="1:7" ht="13.5">
      <c r="A2610" t="str">
        <f>"163333"</f>
        <v>163333</v>
      </c>
      <c r="B2610" s="1" t="s">
        <v>325</v>
      </c>
      <c r="C2610" t="s">
        <v>326</v>
      </c>
      <c r="D2610" t="s">
        <v>4056</v>
      </c>
      <c r="E2610" t="s">
        <v>9</v>
      </c>
      <c r="F2610" t="s">
        <v>7031</v>
      </c>
      <c r="G2610" s="1">
        <v>2609</v>
      </c>
    </row>
    <row r="2611" spans="1:7" ht="13.5">
      <c r="A2611" t="str">
        <f>"007899"</f>
        <v>007899</v>
      </c>
      <c r="B2611" s="1" t="s">
        <v>519</v>
      </c>
      <c r="C2611" t="s">
        <v>47</v>
      </c>
      <c r="D2611" t="s">
        <v>4057</v>
      </c>
      <c r="E2611" t="s">
        <v>9</v>
      </c>
      <c r="F2611" t="s">
        <v>7032</v>
      </c>
      <c r="G2611" s="1">
        <v>2610</v>
      </c>
    </row>
    <row r="2612" spans="1:7" ht="13.5">
      <c r="A2612" t="str">
        <f>"000010"</f>
        <v>000010</v>
      </c>
      <c r="B2612" s="1" t="s">
        <v>969</v>
      </c>
      <c r="C2612" t="s">
        <v>101</v>
      </c>
      <c r="D2612" t="s">
        <v>4058</v>
      </c>
      <c r="E2612" t="s">
        <v>13</v>
      </c>
      <c r="F2612" t="s">
        <v>7033</v>
      </c>
      <c r="G2612" s="1">
        <v>2611</v>
      </c>
    </row>
    <row r="2613" spans="1:7" ht="13.5">
      <c r="A2613" t="str">
        <f>"003956"</f>
        <v>003956</v>
      </c>
      <c r="B2613" s="1" t="s">
        <v>701</v>
      </c>
      <c r="C2613" t="s">
        <v>101</v>
      </c>
      <c r="D2613" t="s">
        <v>4059</v>
      </c>
      <c r="E2613" t="s">
        <v>32</v>
      </c>
      <c r="F2613" t="s">
        <v>7034</v>
      </c>
      <c r="G2613" s="1">
        <v>2612</v>
      </c>
    </row>
    <row r="2614" spans="1:7" ht="13.5">
      <c r="A2614" t="str">
        <f>"006356"</f>
        <v>006356</v>
      </c>
      <c r="B2614" s="1" t="s">
        <v>4060</v>
      </c>
      <c r="C2614" t="s">
        <v>4061</v>
      </c>
      <c r="D2614" t="s">
        <v>4062</v>
      </c>
      <c r="E2614" t="s">
        <v>9</v>
      </c>
      <c r="F2614" t="s">
        <v>7035</v>
      </c>
      <c r="G2614" s="1">
        <v>2613</v>
      </c>
    </row>
    <row r="2615" spans="1:7" ht="13.5">
      <c r="A2615" t="str">
        <f>"008003"</f>
        <v>008003</v>
      </c>
      <c r="B2615" s="1" t="s">
        <v>1109</v>
      </c>
      <c r="C2615" t="s">
        <v>245</v>
      </c>
      <c r="D2615" t="s">
        <v>4063</v>
      </c>
      <c r="E2615" t="s">
        <v>9</v>
      </c>
      <c r="F2615" t="s">
        <v>7036</v>
      </c>
      <c r="G2615" s="1">
        <v>2614</v>
      </c>
    </row>
    <row r="2616" spans="1:7" ht="13.5">
      <c r="A2616" t="str">
        <f>"003203"</f>
        <v>003203</v>
      </c>
      <c r="B2616" s="1" t="s">
        <v>2445</v>
      </c>
      <c r="C2616" t="s">
        <v>30</v>
      </c>
      <c r="D2616" t="s">
        <v>4064</v>
      </c>
      <c r="E2616" t="s">
        <v>9</v>
      </c>
      <c r="F2616" t="s">
        <v>7037</v>
      </c>
      <c r="G2616" s="1">
        <v>2615</v>
      </c>
    </row>
    <row r="2617" spans="1:7" ht="13.5">
      <c r="A2617" t="str">
        <f>"003559"</f>
        <v>003559</v>
      </c>
      <c r="B2617" s="1" t="s">
        <v>1858</v>
      </c>
      <c r="C2617" t="s">
        <v>72</v>
      </c>
      <c r="D2617" t="s">
        <v>4065</v>
      </c>
      <c r="E2617" t="s">
        <v>149</v>
      </c>
      <c r="F2617" t="s">
        <v>7038</v>
      </c>
      <c r="G2617" s="1">
        <v>2616</v>
      </c>
    </row>
    <row r="2618" spans="1:7" ht="13.5">
      <c r="A2618" t="str">
        <f>"007816"</f>
        <v>007816</v>
      </c>
      <c r="B2618" s="1" t="s">
        <v>3553</v>
      </c>
      <c r="C2618" t="s">
        <v>850</v>
      </c>
      <c r="D2618" t="s">
        <v>4066</v>
      </c>
      <c r="E2618" t="s">
        <v>9</v>
      </c>
      <c r="F2618" t="s">
        <v>7039</v>
      </c>
      <c r="G2618" s="1">
        <v>2617</v>
      </c>
    </row>
    <row r="2619" spans="1:7" ht="13.5">
      <c r="A2619" t="str">
        <f>"001608"</f>
        <v>001608</v>
      </c>
      <c r="B2619" s="1" t="s">
        <v>2337</v>
      </c>
      <c r="C2619" t="s">
        <v>1400</v>
      </c>
      <c r="D2619" t="s">
        <v>4067</v>
      </c>
      <c r="E2619" t="s">
        <v>9</v>
      </c>
      <c r="F2619" t="s">
        <v>7040</v>
      </c>
      <c r="G2619" s="1">
        <v>2618</v>
      </c>
    </row>
    <row r="2620" spans="1:7" ht="13.5">
      <c r="A2620" t="str">
        <f>"009678"</f>
        <v>009678</v>
      </c>
      <c r="B2620" s="1" t="s">
        <v>64</v>
      </c>
      <c r="C2620" t="s">
        <v>65</v>
      </c>
      <c r="D2620" t="s">
        <v>4068</v>
      </c>
      <c r="E2620" t="s">
        <v>9</v>
      </c>
      <c r="F2620" t="s">
        <v>7041</v>
      </c>
      <c r="G2620" s="1">
        <v>2619</v>
      </c>
    </row>
    <row r="2621" spans="1:7" ht="13.5">
      <c r="A2621" t="str">
        <f>"007267"</f>
        <v>007267</v>
      </c>
      <c r="B2621" s="1" t="s">
        <v>3135</v>
      </c>
      <c r="C2621" t="s">
        <v>54</v>
      </c>
      <c r="D2621" t="s">
        <v>4069</v>
      </c>
      <c r="E2621" t="s">
        <v>13</v>
      </c>
      <c r="F2621" t="s">
        <v>7042</v>
      </c>
      <c r="G2621" s="1">
        <v>2620</v>
      </c>
    </row>
    <row r="2622" spans="1:7" ht="13.5">
      <c r="A2622" t="str">
        <f>"003969"</f>
        <v>003969</v>
      </c>
      <c r="B2622" s="1" t="s">
        <v>3972</v>
      </c>
      <c r="C2622" t="s">
        <v>101</v>
      </c>
      <c r="D2622" t="s">
        <v>4070</v>
      </c>
      <c r="E2622" t="s">
        <v>9</v>
      </c>
      <c r="F2622" t="s">
        <v>7043</v>
      </c>
      <c r="G2622" s="1">
        <v>2621</v>
      </c>
    </row>
    <row r="2623" spans="1:7" ht="13.5">
      <c r="A2623" t="str">
        <f>"000213"</f>
        <v>000213</v>
      </c>
      <c r="B2623" s="1" t="s">
        <v>1295</v>
      </c>
      <c r="C2623" t="s">
        <v>135</v>
      </c>
      <c r="D2623" t="s">
        <v>4071</v>
      </c>
      <c r="E2623" t="s">
        <v>241</v>
      </c>
      <c r="F2623" t="s">
        <v>7044</v>
      </c>
      <c r="G2623" s="1">
        <v>2622</v>
      </c>
    </row>
    <row r="2624" spans="1:7" ht="13.5">
      <c r="A2624" t="str">
        <f>"009906"</f>
        <v>009906</v>
      </c>
      <c r="B2624" s="1" t="s">
        <v>1690</v>
      </c>
      <c r="C2624" t="s">
        <v>1691</v>
      </c>
      <c r="D2624" t="s">
        <v>4072</v>
      </c>
      <c r="E2624" t="s">
        <v>9</v>
      </c>
      <c r="F2624" t="s">
        <v>7045</v>
      </c>
      <c r="G2624" s="1">
        <v>2623</v>
      </c>
    </row>
    <row r="2625" spans="1:7" ht="13.5">
      <c r="A2625" t="str">
        <f>"004688"</f>
        <v>004688</v>
      </c>
      <c r="B2625" s="1" t="s">
        <v>195</v>
      </c>
      <c r="C2625" t="s">
        <v>72</v>
      </c>
      <c r="D2625" t="s">
        <v>4073</v>
      </c>
      <c r="E2625" t="s">
        <v>32</v>
      </c>
      <c r="F2625" t="s">
        <v>7046</v>
      </c>
      <c r="G2625" s="1">
        <v>2624</v>
      </c>
    </row>
    <row r="2626" spans="1:7" ht="13.5">
      <c r="A2626" t="str">
        <f>"002858"</f>
        <v>002858</v>
      </c>
      <c r="B2626" s="1" t="s">
        <v>517</v>
      </c>
      <c r="C2626" t="s">
        <v>504</v>
      </c>
      <c r="D2626" t="s">
        <v>4074</v>
      </c>
      <c r="E2626" t="s">
        <v>90</v>
      </c>
      <c r="F2626" t="s">
        <v>7047</v>
      </c>
      <c r="G2626" s="1">
        <v>2625</v>
      </c>
    </row>
    <row r="2627" spans="1:7" ht="13.5">
      <c r="A2627" t="str">
        <f>"005663"</f>
        <v>005663</v>
      </c>
      <c r="B2627" s="1" t="s">
        <v>3596</v>
      </c>
      <c r="C2627" t="s">
        <v>77</v>
      </c>
      <c r="D2627" t="s">
        <v>4075</v>
      </c>
      <c r="E2627" t="s">
        <v>142</v>
      </c>
      <c r="F2627" t="s">
        <v>7048</v>
      </c>
      <c r="G2627" s="1">
        <v>2626</v>
      </c>
    </row>
    <row r="2628" spans="1:7" ht="13.5">
      <c r="A2628" t="str">
        <f>"006173"</f>
        <v>006173</v>
      </c>
      <c r="B2628" s="1" t="s">
        <v>1394</v>
      </c>
      <c r="C2628" t="s">
        <v>101</v>
      </c>
      <c r="D2628" t="s">
        <v>4076</v>
      </c>
      <c r="E2628" t="s">
        <v>9</v>
      </c>
      <c r="F2628" t="s">
        <v>7049</v>
      </c>
      <c r="G2628" s="1">
        <v>2627</v>
      </c>
    </row>
    <row r="2629" spans="1:7" ht="13.5">
      <c r="A2629" t="str">
        <f>"007688"</f>
        <v>007688</v>
      </c>
      <c r="B2629" s="1" t="s">
        <v>4077</v>
      </c>
      <c r="C2629" t="s">
        <v>50</v>
      </c>
      <c r="D2629" t="s">
        <v>4078</v>
      </c>
      <c r="E2629" t="s">
        <v>9</v>
      </c>
      <c r="F2629" t="s">
        <v>7050</v>
      </c>
      <c r="G2629" s="1">
        <v>2628</v>
      </c>
    </row>
    <row r="2630" spans="1:7" ht="13.5">
      <c r="A2630" t="str">
        <f>"064777"</f>
        <v>064777</v>
      </c>
      <c r="B2630" s="1" t="s">
        <v>4079</v>
      </c>
      <c r="C2630" t="s">
        <v>1257</v>
      </c>
      <c r="D2630" t="s">
        <v>4080</v>
      </c>
      <c r="E2630" t="s">
        <v>32</v>
      </c>
      <c r="F2630" t="s">
        <v>7051</v>
      </c>
      <c r="G2630" s="1">
        <v>2629</v>
      </c>
    </row>
    <row r="2631" spans="1:7" ht="13.5">
      <c r="A2631" t="str">
        <f>"002600"</f>
        <v>002600</v>
      </c>
      <c r="B2631" s="1" t="s">
        <v>686</v>
      </c>
      <c r="C2631" t="s">
        <v>248</v>
      </c>
      <c r="D2631" t="s">
        <v>4081</v>
      </c>
      <c r="E2631" t="s">
        <v>9</v>
      </c>
      <c r="F2631" t="s">
        <v>7052</v>
      </c>
      <c r="G2631" s="1">
        <v>2630</v>
      </c>
    </row>
    <row r="2632" spans="1:7" ht="13.5">
      <c r="A2632" t="str">
        <f>"000503"</f>
        <v>000503</v>
      </c>
      <c r="B2632" s="1" t="s">
        <v>4082</v>
      </c>
      <c r="C2632" t="s">
        <v>77</v>
      </c>
      <c r="D2632" t="s">
        <v>4083</v>
      </c>
      <c r="E2632" t="s">
        <v>32</v>
      </c>
      <c r="F2632" t="s">
        <v>7053</v>
      </c>
      <c r="G2632" s="1">
        <v>2631</v>
      </c>
    </row>
    <row r="2633" spans="1:7" ht="13.5">
      <c r="A2633" t="str">
        <f>"952888"</f>
        <v>952888</v>
      </c>
      <c r="B2633" s="1" t="s">
        <v>1106</v>
      </c>
      <c r="C2633" t="s">
        <v>1107</v>
      </c>
      <c r="D2633" t="s">
        <v>4084</v>
      </c>
      <c r="E2633" t="s">
        <v>32</v>
      </c>
      <c r="F2633" t="s">
        <v>7054</v>
      </c>
      <c r="G2633" s="1">
        <v>2632</v>
      </c>
    </row>
    <row r="2634" spans="1:7" ht="13.5">
      <c r="A2634" t="str">
        <f>"003598"</f>
        <v>003598</v>
      </c>
      <c r="B2634" s="1" t="s">
        <v>1850</v>
      </c>
      <c r="C2634" t="s">
        <v>230</v>
      </c>
      <c r="D2634" t="s">
        <v>4085</v>
      </c>
      <c r="E2634" t="s">
        <v>52</v>
      </c>
      <c r="F2634" t="s">
        <v>7055</v>
      </c>
      <c r="G2634" s="1">
        <v>2633</v>
      </c>
    </row>
    <row r="2635" spans="1:7" ht="13.5">
      <c r="A2635" t="str">
        <f>"009921"</f>
        <v>009921</v>
      </c>
      <c r="B2635" s="1" t="s">
        <v>339</v>
      </c>
      <c r="C2635" t="s">
        <v>72</v>
      </c>
      <c r="D2635" t="s">
        <v>4086</v>
      </c>
      <c r="E2635" t="s">
        <v>90</v>
      </c>
      <c r="F2635" t="s">
        <v>7056</v>
      </c>
      <c r="G2635" s="1">
        <v>2634</v>
      </c>
    </row>
    <row r="2636" spans="1:7" ht="13.5">
      <c r="A2636" t="str">
        <f>"000452"</f>
        <v>000452</v>
      </c>
      <c r="B2636" s="1" t="s">
        <v>608</v>
      </c>
      <c r="C2636" t="s">
        <v>117</v>
      </c>
      <c r="D2636" t="s">
        <v>4087</v>
      </c>
      <c r="E2636" t="s">
        <v>90</v>
      </c>
      <c r="F2636" t="s">
        <v>7057</v>
      </c>
      <c r="G2636" s="1">
        <v>2635</v>
      </c>
    </row>
    <row r="2637" spans="1:7" ht="13.5">
      <c r="A2637" t="str">
        <f>"007718"</f>
        <v>007718</v>
      </c>
      <c r="B2637" s="1" t="s">
        <v>433</v>
      </c>
      <c r="C2637" t="s">
        <v>434</v>
      </c>
      <c r="D2637" t="s">
        <v>4088</v>
      </c>
      <c r="E2637" t="s">
        <v>9</v>
      </c>
      <c r="F2637" t="s">
        <v>7058</v>
      </c>
      <c r="G2637" s="1">
        <v>2636</v>
      </c>
    </row>
    <row r="2638" spans="1:7" ht="13.5">
      <c r="A2638" t="str">
        <f>"006965"</f>
        <v>006965</v>
      </c>
      <c r="B2638" s="1" t="s">
        <v>4089</v>
      </c>
      <c r="C2638" t="s">
        <v>419</v>
      </c>
      <c r="D2638" t="s">
        <v>4090</v>
      </c>
      <c r="E2638" t="s">
        <v>32</v>
      </c>
      <c r="F2638" t="s">
        <v>7059</v>
      </c>
      <c r="G2638" s="1">
        <v>2637</v>
      </c>
    </row>
    <row r="2639" spans="1:7" ht="13.5">
      <c r="A2639" t="str">
        <f>"002098"</f>
        <v>002098</v>
      </c>
      <c r="B2639" s="1" t="s">
        <v>4091</v>
      </c>
      <c r="C2639" t="s">
        <v>985</v>
      </c>
      <c r="D2639" t="s">
        <v>4092</v>
      </c>
      <c r="E2639" t="s">
        <v>9</v>
      </c>
      <c r="F2639" t="s">
        <v>7060</v>
      </c>
      <c r="G2639" s="1">
        <v>2638</v>
      </c>
    </row>
    <row r="2640" spans="1:7" ht="13.5">
      <c r="A2640" t="str">
        <f>"008003"</f>
        <v>008003</v>
      </c>
      <c r="B2640" s="1" t="s">
        <v>1109</v>
      </c>
      <c r="C2640" t="s">
        <v>245</v>
      </c>
      <c r="D2640" t="s">
        <v>4093</v>
      </c>
      <c r="E2640" t="s">
        <v>197</v>
      </c>
      <c r="F2640" t="s">
        <v>7061</v>
      </c>
      <c r="G2640" s="1">
        <v>2639</v>
      </c>
    </row>
    <row r="2641" spans="1:7" ht="13.5">
      <c r="A2641" t="str">
        <f>"001689"</f>
        <v>001689</v>
      </c>
      <c r="B2641" s="1" t="s">
        <v>2140</v>
      </c>
      <c r="C2641" t="s">
        <v>1053</v>
      </c>
      <c r="D2641" t="s">
        <v>4094</v>
      </c>
      <c r="E2641" t="s">
        <v>13</v>
      </c>
      <c r="F2641" t="s">
        <v>7062</v>
      </c>
      <c r="G2641" s="1">
        <v>2640</v>
      </c>
    </row>
    <row r="2642" spans="1:7" ht="13.5">
      <c r="A2642" t="str">
        <f>"139966"</f>
        <v>139966</v>
      </c>
      <c r="B2642" s="1" t="s">
        <v>2563</v>
      </c>
      <c r="C2642" t="s">
        <v>2564</v>
      </c>
      <c r="D2642" t="s">
        <v>4095</v>
      </c>
      <c r="E2642" t="s">
        <v>9</v>
      </c>
      <c r="F2642" t="s">
        <v>7063</v>
      </c>
      <c r="G2642" s="1">
        <v>2641</v>
      </c>
    </row>
    <row r="2643" spans="1:7" ht="13.5">
      <c r="A2643" t="str">
        <f>"006529"</f>
        <v>006529</v>
      </c>
      <c r="B2643" s="1" t="s">
        <v>17</v>
      </c>
      <c r="C2643" t="s">
        <v>18</v>
      </c>
      <c r="D2643" t="s">
        <v>4096</v>
      </c>
      <c r="E2643" t="s">
        <v>32</v>
      </c>
      <c r="F2643" t="s">
        <v>7064</v>
      </c>
      <c r="G2643" s="1">
        <v>2642</v>
      </c>
    </row>
    <row r="2644" spans="1:7" ht="13.5">
      <c r="A2644" t="str">
        <f>"000948"</f>
        <v>000948</v>
      </c>
      <c r="B2644" s="1" t="s">
        <v>4097</v>
      </c>
      <c r="C2644" t="s">
        <v>21</v>
      </c>
      <c r="D2644" t="s">
        <v>4098</v>
      </c>
      <c r="E2644" t="s">
        <v>9</v>
      </c>
      <c r="F2644" t="s">
        <v>7065</v>
      </c>
      <c r="G2644" s="1">
        <v>2643</v>
      </c>
    </row>
    <row r="2645" spans="1:7" ht="13.5">
      <c r="A2645" t="str">
        <f>"082777"</f>
        <v>082777</v>
      </c>
      <c r="B2645" s="1" t="s">
        <v>2804</v>
      </c>
      <c r="C2645" t="s">
        <v>11</v>
      </c>
      <c r="D2645" t="s">
        <v>4099</v>
      </c>
      <c r="E2645" t="s">
        <v>9</v>
      </c>
      <c r="F2645" t="s">
        <v>7066</v>
      </c>
      <c r="G2645" s="1">
        <v>2644</v>
      </c>
    </row>
    <row r="2646" spans="1:7" ht="13.5">
      <c r="A2646" t="str">
        <f>"002600"</f>
        <v>002600</v>
      </c>
      <c r="B2646" s="1" t="s">
        <v>686</v>
      </c>
      <c r="C2646" t="s">
        <v>248</v>
      </c>
      <c r="D2646" t="s">
        <v>4100</v>
      </c>
      <c r="E2646" t="s">
        <v>197</v>
      </c>
      <c r="F2646" t="s">
        <v>7067</v>
      </c>
      <c r="G2646" s="1">
        <v>2645</v>
      </c>
    </row>
    <row r="2647" spans="1:7" ht="13.5">
      <c r="A2647" t="str">
        <f>"080909"</f>
        <v>080909</v>
      </c>
      <c r="B2647" s="1" t="s">
        <v>4101</v>
      </c>
      <c r="C2647" t="s">
        <v>112</v>
      </c>
      <c r="D2647" t="s">
        <v>4102</v>
      </c>
      <c r="E2647" t="s">
        <v>9</v>
      </c>
      <c r="F2647" t="s">
        <v>7068</v>
      </c>
      <c r="G2647" s="1">
        <v>2646</v>
      </c>
    </row>
    <row r="2648" spans="1:7" ht="13.5">
      <c r="A2648" t="str">
        <f>"002733"</f>
        <v>002733</v>
      </c>
      <c r="B2648" s="1" t="s">
        <v>162</v>
      </c>
      <c r="C2648" t="s">
        <v>163</v>
      </c>
      <c r="D2648" t="s">
        <v>4103</v>
      </c>
      <c r="E2648" t="s">
        <v>36</v>
      </c>
      <c r="F2648" t="s">
        <v>7069</v>
      </c>
      <c r="G2648" s="1">
        <v>2647</v>
      </c>
    </row>
    <row r="2649" spans="1:7" ht="13.5">
      <c r="A2649" t="str">
        <f>"003718"</f>
        <v>003718</v>
      </c>
      <c r="B2649" s="1" t="s">
        <v>3876</v>
      </c>
      <c r="C2649" t="s">
        <v>154</v>
      </c>
      <c r="D2649" t="s">
        <v>4104</v>
      </c>
      <c r="E2649" t="s">
        <v>32</v>
      </c>
      <c r="F2649" t="s">
        <v>7070</v>
      </c>
      <c r="G2649" s="1">
        <v>2648</v>
      </c>
    </row>
    <row r="2650" spans="1:7" ht="13.5">
      <c r="A2650" t="str">
        <f>"384444"</f>
        <v>384444</v>
      </c>
      <c r="B2650" s="1" t="s">
        <v>1223</v>
      </c>
      <c r="C2650" t="s">
        <v>547</v>
      </c>
      <c r="D2650" t="s">
        <v>4105</v>
      </c>
      <c r="E2650" t="s">
        <v>32</v>
      </c>
      <c r="F2650" t="s">
        <v>7071</v>
      </c>
      <c r="G2650" s="1">
        <v>2649</v>
      </c>
    </row>
    <row r="2651" spans="1:7" ht="13.5">
      <c r="A2651" t="str">
        <f>"000079"</f>
        <v>000079</v>
      </c>
      <c r="B2651" s="1" t="s">
        <v>441</v>
      </c>
      <c r="C2651" t="s">
        <v>95</v>
      </c>
      <c r="D2651" t="s">
        <v>4106</v>
      </c>
      <c r="E2651" t="s">
        <v>32</v>
      </c>
      <c r="F2651" t="s">
        <v>7072</v>
      </c>
      <c r="G2651" s="1">
        <v>2650</v>
      </c>
    </row>
    <row r="2652" spans="1:7" ht="13.5">
      <c r="A2652" t="str">
        <f>"000568"</f>
        <v>000568</v>
      </c>
      <c r="B2652" s="1" t="s">
        <v>2117</v>
      </c>
      <c r="C2652" t="s">
        <v>41</v>
      </c>
      <c r="D2652" t="s">
        <v>4107</v>
      </c>
      <c r="E2652" t="s">
        <v>9</v>
      </c>
      <c r="F2652" t="s">
        <v>7073</v>
      </c>
      <c r="G2652" s="1">
        <v>2651</v>
      </c>
    </row>
    <row r="2653" spans="1:7" ht="13.5">
      <c r="A2653" t="str">
        <f>"556666"</f>
        <v>556666</v>
      </c>
      <c r="B2653" s="1" t="s">
        <v>2557</v>
      </c>
      <c r="C2653" t="s">
        <v>41</v>
      </c>
      <c r="D2653" t="s">
        <v>4108</v>
      </c>
      <c r="E2653" t="s">
        <v>9</v>
      </c>
      <c r="F2653" t="s">
        <v>7074</v>
      </c>
      <c r="G2653" s="1">
        <v>2652</v>
      </c>
    </row>
    <row r="2654" spans="1:7" ht="13.5">
      <c r="A2654" t="str">
        <f>"009978"</f>
        <v>009978</v>
      </c>
      <c r="B2654" s="1" t="s">
        <v>3493</v>
      </c>
      <c r="C2654" t="s">
        <v>512</v>
      </c>
      <c r="D2654" t="s">
        <v>4109</v>
      </c>
      <c r="E2654" t="s">
        <v>9</v>
      </c>
      <c r="F2654" t="s">
        <v>7075</v>
      </c>
      <c r="G2654" s="1">
        <v>2653</v>
      </c>
    </row>
    <row r="2655" spans="1:7" ht="13.5">
      <c r="A2655" t="str">
        <f>"001862"</f>
        <v>001862</v>
      </c>
      <c r="B2655" s="1" t="s">
        <v>1605</v>
      </c>
      <c r="C2655" t="s">
        <v>326</v>
      </c>
      <c r="D2655" t="s">
        <v>4110</v>
      </c>
      <c r="E2655" t="s">
        <v>9</v>
      </c>
      <c r="F2655" t="s">
        <v>7076</v>
      </c>
      <c r="G2655" s="1">
        <v>2654</v>
      </c>
    </row>
    <row r="2656" spans="1:7" ht="13.5">
      <c r="A2656" t="str">
        <f>"001359"</f>
        <v>001359</v>
      </c>
      <c r="B2656" s="1" t="s">
        <v>158</v>
      </c>
      <c r="C2656" t="s">
        <v>72</v>
      </c>
      <c r="D2656" t="s">
        <v>4111</v>
      </c>
      <c r="E2656" t="s">
        <v>9</v>
      </c>
      <c r="F2656" t="s">
        <v>7077</v>
      </c>
      <c r="G2656" s="1">
        <v>2655</v>
      </c>
    </row>
    <row r="2657" spans="1:7" ht="13.5">
      <c r="A2657" t="str">
        <f>"006698"</f>
        <v>006698</v>
      </c>
      <c r="B2657" s="1" t="s">
        <v>2885</v>
      </c>
      <c r="C2657" t="s">
        <v>723</v>
      </c>
      <c r="D2657" t="s">
        <v>4112</v>
      </c>
      <c r="E2657" t="s">
        <v>9</v>
      </c>
      <c r="F2657" t="s">
        <v>7078</v>
      </c>
      <c r="G2657" s="1">
        <v>2656</v>
      </c>
    </row>
    <row r="2658" spans="1:7" ht="13.5">
      <c r="A2658" t="str">
        <f>"005959"</f>
        <v>005959</v>
      </c>
      <c r="B2658" s="1" t="s">
        <v>4037</v>
      </c>
      <c r="C2658" t="s">
        <v>154</v>
      </c>
      <c r="D2658" t="s">
        <v>4113</v>
      </c>
      <c r="E2658" t="s">
        <v>9</v>
      </c>
      <c r="F2658" t="s">
        <v>7079</v>
      </c>
      <c r="G2658" s="1">
        <v>2657</v>
      </c>
    </row>
    <row r="2659" spans="1:7" ht="13.5">
      <c r="A2659" t="str">
        <f>"003980"</f>
        <v>003980</v>
      </c>
      <c r="B2659" s="1" t="s">
        <v>2435</v>
      </c>
      <c r="C2659" t="s">
        <v>326</v>
      </c>
      <c r="D2659" t="s">
        <v>4114</v>
      </c>
      <c r="E2659" t="s">
        <v>241</v>
      </c>
      <c r="F2659" t="s">
        <v>7080</v>
      </c>
      <c r="G2659" s="1">
        <v>2658</v>
      </c>
    </row>
    <row r="2660" spans="1:7" ht="13.5">
      <c r="A2660" t="str">
        <f>"062789"</f>
        <v>062789</v>
      </c>
      <c r="B2660" s="1" t="s">
        <v>380</v>
      </c>
      <c r="C2660" t="s">
        <v>381</v>
      </c>
      <c r="D2660" t="s">
        <v>4115</v>
      </c>
      <c r="E2660" t="s">
        <v>32</v>
      </c>
      <c r="F2660" t="s">
        <v>7081</v>
      </c>
      <c r="G2660" s="1">
        <v>2659</v>
      </c>
    </row>
    <row r="2661" spans="1:7" ht="13.5">
      <c r="A2661" t="str">
        <f>"003618"</f>
        <v>003618</v>
      </c>
      <c r="B2661" s="1" t="s">
        <v>749</v>
      </c>
      <c r="C2661" t="s">
        <v>177</v>
      </c>
      <c r="D2661" t="s">
        <v>4116</v>
      </c>
      <c r="E2661" t="s">
        <v>9</v>
      </c>
      <c r="F2661" t="s">
        <v>7082</v>
      </c>
      <c r="G2661" s="1">
        <v>2660</v>
      </c>
    </row>
    <row r="2662" spans="1:7" ht="13.5">
      <c r="A2662" t="str">
        <f>"833456"</f>
        <v>833456</v>
      </c>
      <c r="B2662" s="1" t="s">
        <v>4117</v>
      </c>
      <c r="C2662" t="s">
        <v>2861</v>
      </c>
      <c r="D2662" t="s">
        <v>4118</v>
      </c>
      <c r="E2662" t="s">
        <v>9</v>
      </c>
      <c r="F2662" t="s">
        <v>7083</v>
      </c>
      <c r="G2662" s="1">
        <v>2661</v>
      </c>
    </row>
    <row r="2663" spans="1:7" ht="13.5">
      <c r="A2663" t="str">
        <f>"000038"</f>
        <v>000038</v>
      </c>
      <c r="B2663" s="1" t="s">
        <v>341</v>
      </c>
      <c r="C2663" t="s">
        <v>98</v>
      </c>
      <c r="D2663" t="s">
        <v>4119</v>
      </c>
      <c r="E2663" t="s">
        <v>32</v>
      </c>
      <c r="F2663" t="s">
        <v>7084</v>
      </c>
      <c r="G2663" s="1">
        <v>2662</v>
      </c>
    </row>
    <row r="2664" spans="1:7" ht="13.5">
      <c r="A2664" t="str">
        <f>"000592"</f>
        <v>000592</v>
      </c>
      <c r="B2664" s="1" t="s">
        <v>1510</v>
      </c>
      <c r="C2664" t="s">
        <v>1124</v>
      </c>
      <c r="D2664" t="s">
        <v>4120</v>
      </c>
      <c r="E2664" t="s">
        <v>607</v>
      </c>
      <c r="F2664" t="s">
        <v>7085</v>
      </c>
      <c r="G2664" s="1">
        <v>2663</v>
      </c>
    </row>
    <row r="2665" spans="1:7" ht="13.5">
      <c r="A2665" t="str">
        <f>"003203"</f>
        <v>003203</v>
      </c>
      <c r="B2665" s="1" t="s">
        <v>2445</v>
      </c>
      <c r="C2665" t="s">
        <v>30</v>
      </c>
      <c r="D2665" t="s">
        <v>4121</v>
      </c>
      <c r="E2665" t="s">
        <v>9</v>
      </c>
      <c r="F2665" t="s">
        <v>7086</v>
      </c>
      <c r="G2665" s="1">
        <v>2664</v>
      </c>
    </row>
    <row r="2666" spans="1:7" ht="13.5">
      <c r="A2666" t="str">
        <f>"091708"</f>
        <v>091708</v>
      </c>
      <c r="B2666" s="1" t="s">
        <v>3441</v>
      </c>
      <c r="C2666" t="s">
        <v>77</v>
      </c>
      <c r="D2666" t="s">
        <v>4122</v>
      </c>
      <c r="E2666" t="s">
        <v>149</v>
      </c>
      <c r="F2666" t="s">
        <v>7087</v>
      </c>
      <c r="G2666" s="1">
        <v>2665</v>
      </c>
    </row>
    <row r="2667" spans="1:7" ht="13.5">
      <c r="A2667" t="str">
        <f>"003836"</f>
        <v>003836</v>
      </c>
      <c r="B2667" s="1" t="s">
        <v>4123</v>
      </c>
      <c r="C2667" t="s">
        <v>132</v>
      </c>
      <c r="D2667" t="s">
        <v>4124</v>
      </c>
      <c r="E2667" t="s">
        <v>36</v>
      </c>
      <c r="F2667" t="s">
        <v>7088</v>
      </c>
      <c r="G2667" s="1">
        <v>2666</v>
      </c>
    </row>
    <row r="2668" spans="1:7" ht="13.5">
      <c r="A2668" t="str">
        <f>"082555"</f>
        <v>082555</v>
      </c>
      <c r="B2668" s="1" t="s">
        <v>237</v>
      </c>
      <c r="C2668" t="s">
        <v>101</v>
      </c>
      <c r="D2668" t="s">
        <v>4125</v>
      </c>
      <c r="E2668" t="s">
        <v>9</v>
      </c>
      <c r="F2668" t="s">
        <v>7089</v>
      </c>
      <c r="G2668" s="1">
        <v>2667</v>
      </c>
    </row>
    <row r="2669" spans="1:7" ht="13.5">
      <c r="A2669" t="str">
        <f>"001687"</f>
        <v>001687</v>
      </c>
      <c r="B2669" s="1" t="s">
        <v>210</v>
      </c>
      <c r="C2669" t="s">
        <v>211</v>
      </c>
      <c r="D2669" t="s">
        <v>4126</v>
      </c>
      <c r="E2669" t="s">
        <v>142</v>
      </c>
      <c r="F2669" t="s">
        <v>7090</v>
      </c>
      <c r="G2669" s="1">
        <v>2668</v>
      </c>
    </row>
    <row r="2670" spans="1:7" ht="13.5">
      <c r="A2670" t="str">
        <f>"004777"</f>
        <v>004777</v>
      </c>
      <c r="B2670" s="1" t="s">
        <v>732</v>
      </c>
      <c r="C2670" t="s">
        <v>504</v>
      </c>
      <c r="D2670" t="s">
        <v>4127</v>
      </c>
      <c r="E2670" t="s">
        <v>9</v>
      </c>
      <c r="F2670" t="s">
        <v>7091</v>
      </c>
      <c r="G2670" s="1">
        <v>2669</v>
      </c>
    </row>
    <row r="2671" spans="1:7" ht="13.5">
      <c r="A2671" t="str">
        <f>"000095"</f>
        <v>000095</v>
      </c>
      <c r="B2671" s="1" t="s">
        <v>4128</v>
      </c>
      <c r="C2671" t="s">
        <v>30</v>
      </c>
      <c r="D2671" t="s">
        <v>4129</v>
      </c>
      <c r="E2671" t="s">
        <v>9</v>
      </c>
      <c r="F2671" t="s">
        <v>7092</v>
      </c>
      <c r="G2671" s="1">
        <v>2670</v>
      </c>
    </row>
    <row r="2672" spans="1:7" ht="13.5">
      <c r="A2672" t="str">
        <f>"001895"</f>
        <v>001895</v>
      </c>
      <c r="B2672" s="1" t="s">
        <v>4130</v>
      </c>
      <c r="C2672" t="s">
        <v>1284</v>
      </c>
      <c r="D2672" t="s">
        <v>4131</v>
      </c>
      <c r="E2672" t="s">
        <v>32</v>
      </c>
      <c r="F2672" t="s">
        <v>7093</v>
      </c>
      <c r="G2672" s="1">
        <v>2671</v>
      </c>
    </row>
    <row r="2673" spans="1:7" ht="13.5">
      <c r="A2673" t="str">
        <f>"000894"</f>
        <v>000894</v>
      </c>
      <c r="B2673" s="1" t="s">
        <v>392</v>
      </c>
      <c r="C2673" t="s">
        <v>72</v>
      </c>
      <c r="D2673" t="s">
        <v>4132</v>
      </c>
      <c r="E2673" t="s">
        <v>32</v>
      </c>
      <c r="F2673" t="s">
        <v>7094</v>
      </c>
      <c r="G2673" s="1">
        <v>2672</v>
      </c>
    </row>
    <row r="2674" spans="1:7" ht="13.5">
      <c r="A2674" t="str">
        <f>"001632"</f>
        <v>001632</v>
      </c>
      <c r="B2674" s="1" t="s">
        <v>4133</v>
      </c>
      <c r="C2674" t="s">
        <v>216</v>
      </c>
      <c r="D2674" t="s">
        <v>4134</v>
      </c>
      <c r="E2674" t="s">
        <v>36</v>
      </c>
      <c r="F2674" t="s">
        <v>7095</v>
      </c>
      <c r="G2674" s="1">
        <v>2673</v>
      </c>
    </row>
    <row r="2675" spans="1:7" ht="13.5">
      <c r="A2675" t="str">
        <f>"003936"</f>
        <v>003936</v>
      </c>
      <c r="B2675" s="1" t="s">
        <v>1219</v>
      </c>
      <c r="C2675" t="s">
        <v>434</v>
      </c>
      <c r="D2675" t="s">
        <v>4135</v>
      </c>
      <c r="E2675" t="s">
        <v>32</v>
      </c>
      <c r="F2675" t="s">
        <v>7096</v>
      </c>
      <c r="G2675" s="1">
        <v>2674</v>
      </c>
    </row>
    <row r="2676" spans="1:7" ht="13.5">
      <c r="A2676" t="str">
        <f>"086677"</f>
        <v>086677</v>
      </c>
      <c r="B2676" s="1" t="s">
        <v>901</v>
      </c>
      <c r="C2676" t="s">
        <v>314</v>
      </c>
      <c r="D2676" t="s">
        <v>4136</v>
      </c>
      <c r="E2676" t="s">
        <v>32</v>
      </c>
      <c r="F2676" t="s">
        <v>7097</v>
      </c>
      <c r="G2676" s="1">
        <v>2675</v>
      </c>
    </row>
    <row r="2677" spans="1:7" ht="13.5">
      <c r="A2677" t="str">
        <f>"005588"</f>
        <v>005588</v>
      </c>
      <c r="B2677" s="1" t="s">
        <v>2585</v>
      </c>
      <c r="C2677" t="s">
        <v>154</v>
      </c>
      <c r="D2677" t="s">
        <v>4137</v>
      </c>
      <c r="E2677" t="s">
        <v>32</v>
      </c>
      <c r="F2677" t="s">
        <v>7098</v>
      </c>
      <c r="G2677" s="1">
        <v>2676</v>
      </c>
    </row>
    <row r="2678" spans="1:7" ht="13.5">
      <c r="A2678" t="str">
        <f>"000802"</f>
        <v>000802</v>
      </c>
      <c r="B2678" s="1" t="s">
        <v>71</v>
      </c>
      <c r="C2678" t="s">
        <v>72</v>
      </c>
      <c r="D2678" t="s">
        <v>4138</v>
      </c>
      <c r="E2678" t="s">
        <v>9</v>
      </c>
      <c r="F2678" t="s">
        <v>7099</v>
      </c>
      <c r="G2678" s="1">
        <v>2677</v>
      </c>
    </row>
    <row r="2679" spans="1:7" ht="13.5">
      <c r="A2679" t="str">
        <f>"001886"</f>
        <v>001886</v>
      </c>
      <c r="B2679" s="1" t="s">
        <v>4139</v>
      </c>
      <c r="C2679" t="s">
        <v>1053</v>
      </c>
      <c r="D2679" t="s">
        <v>4140</v>
      </c>
      <c r="E2679" t="s">
        <v>241</v>
      </c>
      <c r="F2679" t="s">
        <v>7100</v>
      </c>
      <c r="G2679" s="1">
        <v>2678</v>
      </c>
    </row>
    <row r="2680" spans="1:7" ht="13.5">
      <c r="A2680" t="str">
        <f>"000051"</f>
        <v>000051</v>
      </c>
      <c r="B2680" s="1" t="s">
        <v>43</v>
      </c>
      <c r="C2680" t="s">
        <v>44</v>
      </c>
      <c r="D2680" t="s">
        <v>4141</v>
      </c>
      <c r="E2680" t="s">
        <v>241</v>
      </c>
      <c r="F2680" t="s">
        <v>7101</v>
      </c>
      <c r="G2680" s="1">
        <v>2679</v>
      </c>
    </row>
    <row r="2681" spans="1:7" ht="13.5">
      <c r="A2681" t="str">
        <f>"003980"</f>
        <v>003980</v>
      </c>
      <c r="B2681" s="1" t="s">
        <v>2435</v>
      </c>
      <c r="C2681" t="s">
        <v>326</v>
      </c>
      <c r="D2681" t="s">
        <v>4142</v>
      </c>
      <c r="E2681" t="s">
        <v>9</v>
      </c>
      <c r="F2681" t="s">
        <v>7102</v>
      </c>
      <c r="G2681" s="1">
        <v>2680</v>
      </c>
    </row>
    <row r="2682" spans="1:7" ht="13.5">
      <c r="A2682" t="str">
        <f>"000130"</f>
        <v>000130</v>
      </c>
      <c r="B2682" s="1" t="s">
        <v>4143</v>
      </c>
      <c r="C2682" t="s">
        <v>98</v>
      </c>
      <c r="D2682" t="s">
        <v>4144</v>
      </c>
      <c r="E2682" t="s">
        <v>9</v>
      </c>
      <c r="F2682" t="s">
        <v>7103</v>
      </c>
      <c r="G2682" s="1">
        <v>2681</v>
      </c>
    </row>
    <row r="2683" spans="1:7" ht="13.5">
      <c r="A2683" t="str">
        <f>"009209"</f>
        <v>009209</v>
      </c>
      <c r="B2683" s="1" t="s">
        <v>4145</v>
      </c>
      <c r="C2683" t="s">
        <v>943</v>
      </c>
      <c r="D2683" t="s">
        <v>4146</v>
      </c>
      <c r="E2683" t="s">
        <v>32</v>
      </c>
      <c r="F2683" t="s">
        <v>7104</v>
      </c>
      <c r="G2683" s="1">
        <v>2682</v>
      </c>
    </row>
    <row r="2684" spans="1:7" ht="13.5">
      <c r="A2684" t="str">
        <f>"002688"</f>
        <v>002688</v>
      </c>
      <c r="B2684" s="1" t="s">
        <v>870</v>
      </c>
      <c r="C2684" t="s">
        <v>34</v>
      </c>
      <c r="D2684" t="s">
        <v>4147</v>
      </c>
      <c r="E2684" t="s">
        <v>13</v>
      </c>
      <c r="F2684" t="s">
        <v>7105</v>
      </c>
      <c r="G2684" s="1">
        <v>2683</v>
      </c>
    </row>
    <row r="2685" spans="1:7" ht="13.5">
      <c r="A2685" t="str">
        <f>"006720"</f>
        <v>006720</v>
      </c>
      <c r="B2685" s="1" t="s">
        <v>2530</v>
      </c>
      <c r="C2685" t="s">
        <v>154</v>
      </c>
      <c r="D2685" t="s">
        <v>4148</v>
      </c>
      <c r="E2685" t="s">
        <v>241</v>
      </c>
      <c r="F2685" t="s">
        <v>7106</v>
      </c>
      <c r="G2685" s="1">
        <v>2684</v>
      </c>
    </row>
    <row r="2686" spans="1:7" ht="13.5">
      <c r="A2686" t="str">
        <f>"000273"</f>
        <v>000273</v>
      </c>
      <c r="B2686" s="1" t="s">
        <v>2895</v>
      </c>
      <c r="C2686" t="s">
        <v>98</v>
      </c>
      <c r="D2686" t="s">
        <v>4149</v>
      </c>
      <c r="E2686" t="s">
        <v>9</v>
      </c>
      <c r="F2686" t="s">
        <v>7107</v>
      </c>
      <c r="G2686" s="1">
        <v>2685</v>
      </c>
    </row>
    <row r="2687" spans="1:7" ht="13.5">
      <c r="A2687" t="str">
        <f>"055588"</f>
        <v>055588</v>
      </c>
      <c r="B2687" s="1" t="s">
        <v>1272</v>
      </c>
      <c r="C2687" t="s">
        <v>651</v>
      </c>
      <c r="D2687" t="s">
        <v>4150</v>
      </c>
      <c r="E2687" t="s">
        <v>32</v>
      </c>
      <c r="F2687" t="s">
        <v>7108</v>
      </c>
      <c r="G2687" s="1">
        <v>2686</v>
      </c>
    </row>
    <row r="2688" spans="1:7" ht="13.5">
      <c r="A2688" t="str">
        <f>"001506"</f>
        <v>001506</v>
      </c>
      <c r="B2688" s="1" t="s">
        <v>170</v>
      </c>
      <c r="C2688" t="s">
        <v>34</v>
      </c>
      <c r="D2688" t="s">
        <v>4151</v>
      </c>
      <c r="E2688" t="s">
        <v>9</v>
      </c>
      <c r="F2688" t="s">
        <v>7109</v>
      </c>
      <c r="G2688" s="1">
        <v>2687</v>
      </c>
    </row>
    <row r="2689" spans="1:7" ht="13.5">
      <c r="A2689" t="str">
        <f>"001923"</f>
        <v>001923</v>
      </c>
      <c r="B2689" s="1" t="s">
        <v>1730</v>
      </c>
      <c r="C2689" t="s">
        <v>27</v>
      </c>
      <c r="D2689" t="s">
        <v>4152</v>
      </c>
      <c r="E2689" t="s">
        <v>32</v>
      </c>
      <c r="F2689" t="s">
        <v>7110</v>
      </c>
      <c r="G2689" s="1">
        <v>2688</v>
      </c>
    </row>
    <row r="2690" spans="1:7" ht="13.5">
      <c r="A2690" t="str">
        <f>"008177"</f>
        <v>008177</v>
      </c>
      <c r="B2690" s="1" t="s">
        <v>1424</v>
      </c>
      <c r="C2690" t="s">
        <v>1425</v>
      </c>
      <c r="D2690" t="s">
        <v>4153</v>
      </c>
      <c r="E2690" t="s">
        <v>9</v>
      </c>
      <c r="F2690" t="s">
        <v>7111</v>
      </c>
      <c r="G2690" s="1">
        <v>2689</v>
      </c>
    </row>
    <row r="2691" spans="1:7" ht="13.5">
      <c r="A2691" t="str">
        <f>"001861"</f>
        <v>001861</v>
      </c>
      <c r="B2691" s="1" t="s">
        <v>1208</v>
      </c>
      <c r="C2691" t="s">
        <v>1209</v>
      </c>
      <c r="D2691" t="s">
        <v>4154</v>
      </c>
      <c r="E2691" t="s">
        <v>9</v>
      </c>
      <c r="F2691" t="s">
        <v>7112</v>
      </c>
      <c r="G2691" s="1">
        <v>2690</v>
      </c>
    </row>
    <row r="2692" spans="1:7" ht="13.5">
      <c r="A2692" t="str">
        <f>"005368"</f>
        <v>005368</v>
      </c>
      <c r="B2692" s="1" t="s">
        <v>1766</v>
      </c>
      <c r="C2692" t="s">
        <v>88</v>
      </c>
      <c r="D2692" t="s">
        <v>4155</v>
      </c>
      <c r="E2692" t="s">
        <v>9</v>
      </c>
      <c r="F2692" t="s">
        <v>7113</v>
      </c>
      <c r="G2692" s="1">
        <v>2691</v>
      </c>
    </row>
    <row r="2693" spans="1:7" ht="13.5">
      <c r="A2693" t="str">
        <f>"009565"</f>
        <v>009565</v>
      </c>
      <c r="B2693" s="1" t="s">
        <v>1976</v>
      </c>
      <c r="C2693" t="s">
        <v>147</v>
      </c>
      <c r="D2693" t="s">
        <v>4156</v>
      </c>
      <c r="E2693" t="s">
        <v>9</v>
      </c>
      <c r="F2693" t="s">
        <v>7114</v>
      </c>
      <c r="G2693" s="1">
        <v>2692</v>
      </c>
    </row>
    <row r="2694" spans="1:7" ht="13.5">
      <c r="A2694" t="str">
        <f>"001632"</f>
        <v>001632</v>
      </c>
      <c r="B2694" s="1" t="s">
        <v>4133</v>
      </c>
      <c r="C2694" t="s">
        <v>216</v>
      </c>
      <c r="D2694" t="s">
        <v>4157</v>
      </c>
      <c r="E2694" t="s">
        <v>32</v>
      </c>
      <c r="F2694" t="s">
        <v>7115</v>
      </c>
      <c r="G2694" s="1">
        <v>2693</v>
      </c>
    </row>
    <row r="2695" spans="1:7" ht="13.5">
      <c r="A2695" t="str">
        <f>"003956"</f>
        <v>003956</v>
      </c>
      <c r="B2695" s="1" t="s">
        <v>701</v>
      </c>
      <c r="C2695" t="s">
        <v>101</v>
      </c>
      <c r="D2695" t="s">
        <v>4158</v>
      </c>
      <c r="E2695" t="s">
        <v>9</v>
      </c>
      <c r="F2695" t="s">
        <v>7116</v>
      </c>
      <c r="G2695" s="1">
        <v>2694</v>
      </c>
    </row>
    <row r="2696" spans="1:7" ht="13.5">
      <c r="A2696" t="str">
        <f>"029688"</f>
        <v>029688</v>
      </c>
      <c r="B2696" s="1" t="s">
        <v>4159</v>
      </c>
      <c r="C2696" t="s">
        <v>112</v>
      </c>
      <c r="D2696" t="s">
        <v>4160</v>
      </c>
      <c r="E2696" t="s">
        <v>9</v>
      </c>
      <c r="F2696" t="s">
        <v>7117</v>
      </c>
      <c r="G2696" s="1">
        <v>2695</v>
      </c>
    </row>
    <row r="2697" spans="1:7" ht="13.5">
      <c r="A2697" t="str">
        <f>"001599"</f>
        <v>001599</v>
      </c>
      <c r="B2697" s="1" t="s">
        <v>4161</v>
      </c>
      <c r="C2697" t="s">
        <v>850</v>
      </c>
      <c r="D2697" t="s">
        <v>4162</v>
      </c>
      <c r="E2697" t="s">
        <v>9</v>
      </c>
      <c r="F2697" t="s">
        <v>7118</v>
      </c>
      <c r="G2697" s="1">
        <v>2696</v>
      </c>
    </row>
    <row r="2698" spans="1:7" ht="13.5">
      <c r="A2698" t="str">
        <f>"002699"</f>
        <v>002699</v>
      </c>
      <c r="B2698" s="1" t="s">
        <v>984</v>
      </c>
      <c r="C2698" t="s">
        <v>985</v>
      </c>
      <c r="D2698" t="s">
        <v>4163</v>
      </c>
      <c r="E2698" t="s">
        <v>197</v>
      </c>
      <c r="F2698" t="s">
        <v>7119</v>
      </c>
      <c r="G2698" s="1">
        <v>2697</v>
      </c>
    </row>
    <row r="2699" spans="1:7" ht="13.5">
      <c r="A2699" t="str">
        <f>"001898"</f>
        <v>001898</v>
      </c>
      <c r="B2699" s="1" t="s">
        <v>1628</v>
      </c>
      <c r="C2699" t="s">
        <v>101</v>
      </c>
      <c r="D2699" t="s">
        <v>4164</v>
      </c>
      <c r="E2699" t="s">
        <v>9</v>
      </c>
      <c r="F2699" t="s">
        <v>7120</v>
      </c>
      <c r="G2699" s="1">
        <v>2698</v>
      </c>
    </row>
    <row r="2700" spans="1:7" ht="13.5">
      <c r="A2700" t="str">
        <f>"001973"</f>
        <v>001973</v>
      </c>
      <c r="B2700" s="1" t="s">
        <v>1385</v>
      </c>
      <c r="C2700" t="s">
        <v>107</v>
      </c>
      <c r="D2700" t="s">
        <v>4165</v>
      </c>
      <c r="E2700" t="s">
        <v>278</v>
      </c>
      <c r="F2700" t="s">
        <v>7121</v>
      </c>
      <c r="G2700" s="1">
        <v>2699</v>
      </c>
    </row>
    <row r="2701" spans="1:7" ht="13.5">
      <c r="A2701" t="str">
        <f>"003985"</f>
        <v>003985</v>
      </c>
      <c r="B2701" s="1" t="s">
        <v>3002</v>
      </c>
      <c r="C2701" t="s">
        <v>34</v>
      </c>
      <c r="D2701" t="s">
        <v>4166</v>
      </c>
      <c r="E2701" t="s">
        <v>9</v>
      </c>
      <c r="F2701" t="s">
        <v>7122</v>
      </c>
      <c r="G2701" s="1">
        <v>2700</v>
      </c>
    </row>
    <row r="2702" spans="1:7" ht="13.5">
      <c r="A2702" t="str">
        <f>"006116"</f>
        <v>006116</v>
      </c>
      <c r="B2702" s="1" t="s">
        <v>4167</v>
      </c>
      <c r="C2702" t="s">
        <v>1053</v>
      </c>
      <c r="D2702" t="s">
        <v>4168</v>
      </c>
      <c r="E2702" t="s">
        <v>9</v>
      </c>
      <c r="F2702" t="s">
        <v>7123</v>
      </c>
      <c r="G2702" s="1">
        <v>2701</v>
      </c>
    </row>
    <row r="2703" spans="1:7" ht="13.5">
      <c r="A2703" t="str">
        <f>"009921"</f>
        <v>009921</v>
      </c>
      <c r="B2703" s="1" t="s">
        <v>339</v>
      </c>
      <c r="C2703" t="s">
        <v>72</v>
      </c>
      <c r="D2703" t="s">
        <v>4169</v>
      </c>
      <c r="E2703" t="s">
        <v>9</v>
      </c>
      <c r="F2703" t="s">
        <v>7124</v>
      </c>
      <c r="G2703" s="1">
        <v>2702</v>
      </c>
    </row>
    <row r="2704" spans="1:7" ht="13.5">
      <c r="A2704" t="str">
        <f>"001555"</f>
        <v>001555</v>
      </c>
      <c r="B2704" s="1" t="s">
        <v>1574</v>
      </c>
      <c r="C2704" t="s">
        <v>1564</v>
      </c>
      <c r="D2704" t="s">
        <v>4170</v>
      </c>
      <c r="E2704" t="s">
        <v>9</v>
      </c>
      <c r="F2704" t="s">
        <v>7125</v>
      </c>
      <c r="G2704" s="1">
        <v>2703</v>
      </c>
    </row>
    <row r="2705" spans="1:7" ht="13.5">
      <c r="A2705" t="str">
        <f>"000927"</f>
        <v>000927</v>
      </c>
      <c r="B2705" s="1" t="s">
        <v>1193</v>
      </c>
      <c r="C2705" t="s">
        <v>50</v>
      </c>
      <c r="D2705" t="s">
        <v>4171</v>
      </c>
      <c r="E2705" t="s">
        <v>9</v>
      </c>
      <c r="F2705" t="s">
        <v>7126</v>
      </c>
      <c r="G2705" s="1">
        <v>2704</v>
      </c>
    </row>
    <row r="2706" spans="1:7" ht="13.5">
      <c r="A2706" t="str">
        <f>"005829"</f>
        <v>005829</v>
      </c>
      <c r="B2706" s="1" t="s">
        <v>4172</v>
      </c>
      <c r="C2706" t="s">
        <v>77</v>
      </c>
      <c r="D2706" t="s">
        <v>4173</v>
      </c>
      <c r="E2706" t="s">
        <v>9</v>
      </c>
      <c r="F2706" t="s">
        <v>7127</v>
      </c>
      <c r="G2706" s="1">
        <v>2705</v>
      </c>
    </row>
    <row r="2707" spans="1:7" ht="13.5">
      <c r="A2707" t="str">
        <f>"006059"</f>
        <v>006059</v>
      </c>
      <c r="B2707" s="1" t="s">
        <v>260</v>
      </c>
      <c r="C2707" t="s">
        <v>261</v>
      </c>
      <c r="D2707" t="s">
        <v>4174</v>
      </c>
      <c r="E2707" t="s">
        <v>9</v>
      </c>
      <c r="F2707" t="s">
        <v>7128</v>
      </c>
      <c r="G2707" s="1">
        <v>2706</v>
      </c>
    </row>
    <row r="2708" spans="1:7" ht="13.5">
      <c r="A2708" t="str">
        <f>"058888"</f>
        <v>058888</v>
      </c>
      <c r="B2708" s="1" t="s">
        <v>4175</v>
      </c>
      <c r="C2708" t="s">
        <v>284</v>
      </c>
      <c r="D2708" t="s">
        <v>4176</v>
      </c>
      <c r="E2708" t="s">
        <v>149</v>
      </c>
      <c r="F2708" t="s">
        <v>7129</v>
      </c>
      <c r="G2708" s="1">
        <v>2707</v>
      </c>
    </row>
    <row r="2709" spans="1:7" ht="13.5">
      <c r="A2709" t="str">
        <f>"002839"</f>
        <v>002839</v>
      </c>
      <c r="B2709" s="1" t="s">
        <v>1123</v>
      </c>
      <c r="C2709" t="s">
        <v>1124</v>
      </c>
      <c r="D2709" t="s">
        <v>4177</v>
      </c>
      <c r="E2709" t="s">
        <v>32</v>
      </c>
      <c r="F2709" t="s">
        <v>7130</v>
      </c>
      <c r="G2709" s="1">
        <v>2708</v>
      </c>
    </row>
    <row r="2710" spans="1:7" ht="13.5">
      <c r="A2710" t="str">
        <f>"009921"</f>
        <v>009921</v>
      </c>
      <c r="B2710" s="1" t="s">
        <v>339</v>
      </c>
      <c r="C2710" t="s">
        <v>72</v>
      </c>
      <c r="D2710" t="s">
        <v>4178</v>
      </c>
      <c r="E2710" t="s">
        <v>90</v>
      </c>
      <c r="F2710" t="s">
        <v>7131</v>
      </c>
      <c r="G2710" s="1">
        <v>2709</v>
      </c>
    </row>
    <row r="2711" spans="1:7" ht="13.5">
      <c r="A2711" t="str">
        <f>"003203"</f>
        <v>003203</v>
      </c>
      <c r="B2711" s="1" t="s">
        <v>2445</v>
      </c>
      <c r="C2711" t="s">
        <v>30</v>
      </c>
      <c r="D2711" t="s">
        <v>4179</v>
      </c>
      <c r="E2711" t="s">
        <v>197</v>
      </c>
      <c r="F2711" t="s">
        <v>7132</v>
      </c>
      <c r="G2711" s="1">
        <v>2710</v>
      </c>
    </row>
    <row r="2712" spans="1:7" ht="13.5">
      <c r="A2712" t="str">
        <f>"002007"</f>
        <v>002007</v>
      </c>
      <c r="B2712" s="1" t="s">
        <v>4180</v>
      </c>
      <c r="C2712" t="s">
        <v>862</v>
      </c>
      <c r="D2712" t="s">
        <v>4181</v>
      </c>
      <c r="E2712" t="s">
        <v>9</v>
      </c>
      <c r="F2712" t="s">
        <v>7133</v>
      </c>
      <c r="G2712" s="1">
        <v>2711</v>
      </c>
    </row>
    <row r="2713" spans="1:7" ht="13.5">
      <c r="A2713" t="str">
        <f>"007267"</f>
        <v>007267</v>
      </c>
      <c r="B2713" s="1" t="s">
        <v>3135</v>
      </c>
      <c r="C2713" t="s">
        <v>54</v>
      </c>
      <c r="D2713" t="s">
        <v>4182</v>
      </c>
      <c r="E2713" t="s">
        <v>9</v>
      </c>
      <c r="F2713" t="s">
        <v>7134</v>
      </c>
      <c r="G2713" s="1">
        <v>2712</v>
      </c>
    </row>
    <row r="2714" spans="1:7" ht="13.5">
      <c r="A2714" t="str">
        <f>"000098"</f>
        <v>000098</v>
      </c>
      <c r="B2714" s="1" t="s">
        <v>4183</v>
      </c>
      <c r="C2714" t="s">
        <v>314</v>
      </c>
      <c r="D2714" t="s">
        <v>4184</v>
      </c>
      <c r="E2714" t="s">
        <v>13</v>
      </c>
      <c r="F2714" t="s">
        <v>7135</v>
      </c>
      <c r="G2714" s="1">
        <v>2713</v>
      </c>
    </row>
    <row r="2715" spans="1:7" ht="13.5">
      <c r="A2715" t="str">
        <f>"008567"</f>
        <v>008567</v>
      </c>
      <c r="B2715" s="1" t="s">
        <v>722</v>
      </c>
      <c r="C2715" t="s">
        <v>723</v>
      </c>
      <c r="D2715" t="s">
        <v>4185</v>
      </c>
      <c r="E2715" t="s">
        <v>32</v>
      </c>
      <c r="F2715" t="s">
        <v>7136</v>
      </c>
      <c r="G2715" s="1">
        <v>2714</v>
      </c>
    </row>
    <row r="2716" spans="1:7" ht="13.5">
      <c r="A2716" t="str">
        <f>"000257"</f>
        <v>000257</v>
      </c>
      <c r="B2716" s="1" t="s">
        <v>2078</v>
      </c>
      <c r="C2716" t="s">
        <v>193</v>
      </c>
      <c r="D2716" t="s">
        <v>4186</v>
      </c>
      <c r="E2716" t="s">
        <v>9</v>
      </c>
      <c r="F2716" t="s">
        <v>7137</v>
      </c>
      <c r="G2716" s="1">
        <v>2715</v>
      </c>
    </row>
    <row r="2717" spans="1:7" ht="13.5">
      <c r="A2717" t="str">
        <f>"006688"</f>
        <v>006688</v>
      </c>
      <c r="B2717" s="1" t="s">
        <v>720</v>
      </c>
      <c r="C2717" t="s">
        <v>126</v>
      </c>
      <c r="D2717" t="s">
        <v>4187</v>
      </c>
      <c r="E2717" t="s">
        <v>9</v>
      </c>
      <c r="F2717" t="s">
        <v>7138</v>
      </c>
      <c r="G2717" s="1">
        <v>2716</v>
      </c>
    </row>
    <row r="2718" spans="1:7" ht="13.5">
      <c r="A2718" t="str">
        <f>"995926"</f>
        <v>995926</v>
      </c>
      <c r="B2718" s="1" t="s">
        <v>678</v>
      </c>
      <c r="C2718" t="s">
        <v>112</v>
      </c>
      <c r="D2718" t="s">
        <v>4188</v>
      </c>
      <c r="E2718" t="s">
        <v>9</v>
      </c>
      <c r="F2718" t="s">
        <v>7139</v>
      </c>
      <c r="G2718" s="1">
        <v>2717</v>
      </c>
    </row>
    <row r="2719" spans="1:7" ht="13.5">
      <c r="A2719" t="str">
        <f>"001682"</f>
        <v>001682</v>
      </c>
      <c r="B2719" s="1" t="s">
        <v>479</v>
      </c>
      <c r="C2719" t="s">
        <v>77</v>
      </c>
      <c r="D2719" t="s">
        <v>4189</v>
      </c>
      <c r="E2719" t="s">
        <v>685</v>
      </c>
      <c r="F2719" t="s">
        <v>7140</v>
      </c>
      <c r="G2719" s="1">
        <v>2718</v>
      </c>
    </row>
    <row r="2720" spans="1:7" ht="13.5">
      <c r="A2720" t="str">
        <f>"072582"</f>
        <v>072582</v>
      </c>
      <c r="B2720" s="1" t="s">
        <v>3657</v>
      </c>
      <c r="C2720" t="s">
        <v>1319</v>
      </c>
      <c r="D2720" t="s">
        <v>4190</v>
      </c>
      <c r="E2720" t="s">
        <v>32</v>
      </c>
      <c r="F2720" t="s">
        <v>7141</v>
      </c>
      <c r="G2720" s="1">
        <v>2719</v>
      </c>
    </row>
    <row r="2721" spans="1:7" ht="13.5">
      <c r="A2721" t="str">
        <f>"005787"</f>
        <v>005787</v>
      </c>
      <c r="B2721" s="1" t="s">
        <v>4191</v>
      </c>
      <c r="C2721" t="s">
        <v>34</v>
      </c>
      <c r="D2721" t="s">
        <v>4192</v>
      </c>
      <c r="E2721" t="s">
        <v>9</v>
      </c>
      <c r="F2721" t="s">
        <v>7142</v>
      </c>
      <c r="G2721" s="1">
        <v>2720</v>
      </c>
    </row>
    <row r="2722" spans="1:7" ht="13.5">
      <c r="A2722" t="str">
        <f>"003963"</f>
        <v>003963</v>
      </c>
      <c r="B2722" s="1" t="s">
        <v>4193</v>
      </c>
      <c r="C2722" t="s">
        <v>101</v>
      </c>
      <c r="D2722" t="s">
        <v>4194</v>
      </c>
      <c r="E2722" t="s">
        <v>90</v>
      </c>
      <c r="F2722" t="s">
        <v>7143</v>
      </c>
      <c r="G2722" s="1">
        <v>2721</v>
      </c>
    </row>
    <row r="2723" spans="1:7" ht="13.5">
      <c r="A2723" t="str">
        <f>"007007"</f>
        <v>007007</v>
      </c>
      <c r="B2723" s="1" t="s">
        <v>1495</v>
      </c>
      <c r="C2723" t="s">
        <v>68</v>
      </c>
      <c r="D2723" t="s">
        <v>4195</v>
      </c>
      <c r="E2723" t="s">
        <v>9</v>
      </c>
      <c r="F2723" t="s">
        <v>7144</v>
      </c>
      <c r="G2723" s="1">
        <v>2722</v>
      </c>
    </row>
    <row r="2724" spans="1:7" ht="13.5">
      <c r="A2724" t="str">
        <f>"000048"</f>
        <v>000048</v>
      </c>
      <c r="B2724" s="1" t="s">
        <v>4196</v>
      </c>
      <c r="C2724" t="s">
        <v>50</v>
      </c>
      <c r="D2724" t="s">
        <v>4197</v>
      </c>
      <c r="E2724" t="s">
        <v>149</v>
      </c>
      <c r="F2724" t="s">
        <v>7145</v>
      </c>
      <c r="G2724" s="1">
        <v>2723</v>
      </c>
    </row>
    <row r="2725" spans="1:7" ht="13.5">
      <c r="A2725" t="str">
        <f>"006667"</f>
        <v>006667</v>
      </c>
      <c r="B2725" s="1" t="s">
        <v>3104</v>
      </c>
      <c r="C2725" t="s">
        <v>21</v>
      </c>
      <c r="D2725" t="s">
        <v>4198</v>
      </c>
      <c r="E2725" t="s">
        <v>9</v>
      </c>
      <c r="F2725" t="s">
        <v>7146</v>
      </c>
      <c r="G2725" s="1">
        <v>2724</v>
      </c>
    </row>
    <row r="2726" spans="1:7" ht="13.5">
      <c r="A2726" t="str">
        <f>"000812"</f>
        <v>000812</v>
      </c>
      <c r="B2726" s="1" t="s">
        <v>1585</v>
      </c>
      <c r="C2726" t="s">
        <v>504</v>
      </c>
      <c r="D2726" t="s">
        <v>4199</v>
      </c>
      <c r="E2726" t="s">
        <v>241</v>
      </c>
      <c r="F2726" t="s">
        <v>7147</v>
      </c>
      <c r="G2726" s="1">
        <v>2725</v>
      </c>
    </row>
    <row r="2727" spans="1:7" ht="13.5">
      <c r="A2727" t="str">
        <f>"009678"</f>
        <v>009678</v>
      </c>
      <c r="B2727" s="1" t="s">
        <v>64</v>
      </c>
      <c r="C2727" t="s">
        <v>65</v>
      </c>
      <c r="D2727" t="s">
        <v>4200</v>
      </c>
      <c r="E2727" t="s">
        <v>9</v>
      </c>
      <c r="F2727" t="s">
        <v>7148</v>
      </c>
      <c r="G2727" s="1">
        <v>2726</v>
      </c>
    </row>
    <row r="2728" spans="1:7" ht="13.5">
      <c r="A2728" t="str">
        <f>"007919"</f>
        <v>007919</v>
      </c>
      <c r="B2728" s="1" t="s">
        <v>1530</v>
      </c>
      <c r="C2728" t="s">
        <v>251</v>
      </c>
      <c r="D2728" t="s">
        <v>4201</v>
      </c>
      <c r="E2728" t="s">
        <v>32</v>
      </c>
      <c r="F2728" t="s">
        <v>7149</v>
      </c>
      <c r="G2728" s="1">
        <v>2727</v>
      </c>
    </row>
    <row r="2729" spans="1:7" ht="13.5">
      <c r="A2729" t="str">
        <f>"007199"</f>
        <v>007199</v>
      </c>
      <c r="B2729" s="1" t="s">
        <v>2005</v>
      </c>
      <c r="C2729" t="s">
        <v>642</v>
      </c>
      <c r="D2729" t="s">
        <v>4202</v>
      </c>
      <c r="E2729" t="s">
        <v>13</v>
      </c>
      <c r="F2729" t="s">
        <v>7150</v>
      </c>
      <c r="G2729" s="1">
        <v>2728</v>
      </c>
    </row>
    <row r="2730" spans="1:7" ht="13.5">
      <c r="A2730" t="str">
        <f>"041888"</f>
        <v>041888</v>
      </c>
      <c r="B2730" s="1" t="s">
        <v>1632</v>
      </c>
      <c r="C2730" t="s">
        <v>50</v>
      </c>
      <c r="D2730" t="s">
        <v>4203</v>
      </c>
      <c r="E2730" t="s">
        <v>9</v>
      </c>
      <c r="F2730" t="s">
        <v>7151</v>
      </c>
      <c r="G2730" s="1">
        <v>2729</v>
      </c>
    </row>
    <row r="2731" spans="1:7" ht="13.5">
      <c r="A2731" t="str">
        <f>"006630"</f>
        <v>006630</v>
      </c>
      <c r="B2731" s="1" t="s">
        <v>4204</v>
      </c>
      <c r="C2731" t="s">
        <v>193</v>
      </c>
      <c r="D2731" t="s">
        <v>4205</v>
      </c>
      <c r="E2731" t="s">
        <v>197</v>
      </c>
      <c r="F2731" t="s">
        <v>7152</v>
      </c>
      <c r="G2731" s="1">
        <v>2730</v>
      </c>
    </row>
    <row r="2732" spans="1:7" ht="13.5">
      <c r="A2732" t="str">
        <f>"007576"</f>
        <v>007576</v>
      </c>
      <c r="B2732" s="1" t="s">
        <v>394</v>
      </c>
      <c r="C2732" t="s">
        <v>101</v>
      </c>
      <c r="D2732" t="s">
        <v>4206</v>
      </c>
      <c r="E2732" t="s">
        <v>9</v>
      </c>
      <c r="F2732" t="s">
        <v>7153</v>
      </c>
      <c r="G2732" s="1">
        <v>2731</v>
      </c>
    </row>
    <row r="2733" spans="1:7" ht="13.5">
      <c r="A2733" t="str">
        <f>"928999"</f>
        <v>928999</v>
      </c>
      <c r="B2733" s="1" t="s">
        <v>583</v>
      </c>
      <c r="C2733" t="s">
        <v>512</v>
      </c>
      <c r="D2733" t="s">
        <v>4207</v>
      </c>
      <c r="E2733" t="s">
        <v>9</v>
      </c>
      <c r="F2733" t="s">
        <v>7154</v>
      </c>
      <c r="G2733" s="1">
        <v>2732</v>
      </c>
    </row>
    <row r="2734" spans="1:7" ht="13.5">
      <c r="A2734" t="str">
        <f>"999107"</f>
        <v>999107</v>
      </c>
      <c r="B2734" s="1" t="s">
        <v>1023</v>
      </c>
      <c r="C2734" t="s">
        <v>1024</v>
      </c>
      <c r="D2734" t="s">
        <v>4208</v>
      </c>
      <c r="E2734" t="s">
        <v>9</v>
      </c>
      <c r="F2734" t="s">
        <v>7155</v>
      </c>
      <c r="G2734" s="1">
        <v>2733</v>
      </c>
    </row>
    <row r="2735" spans="1:7" ht="13.5">
      <c r="A2735" t="str">
        <f>"008111"</f>
        <v>008111</v>
      </c>
      <c r="B2735" s="1" t="s">
        <v>3592</v>
      </c>
      <c r="C2735" t="s">
        <v>3593</v>
      </c>
      <c r="D2735" t="s">
        <v>4209</v>
      </c>
      <c r="E2735" t="s">
        <v>32</v>
      </c>
      <c r="F2735" t="s">
        <v>7156</v>
      </c>
      <c r="G2735" s="1">
        <v>2734</v>
      </c>
    </row>
    <row r="2736" spans="1:7" ht="13.5">
      <c r="A2736" t="str">
        <f>"000333"</f>
        <v>000333</v>
      </c>
      <c r="B2736" s="1" t="s">
        <v>2503</v>
      </c>
      <c r="C2736" t="s">
        <v>101</v>
      </c>
      <c r="D2736" t="s">
        <v>4210</v>
      </c>
      <c r="E2736" t="s">
        <v>197</v>
      </c>
      <c r="F2736" t="s">
        <v>7157</v>
      </c>
      <c r="G2736" s="1">
        <v>2735</v>
      </c>
    </row>
    <row r="2737" spans="1:7" ht="13.5">
      <c r="A2737" t="str">
        <f>"001876"</f>
        <v>001876</v>
      </c>
      <c r="B2737" s="1" t="s">
        <v>3363</v>
      </c>
      <c r="C2737" t="s">
        <v>7</v>
      </c>
      <c r="D2737" t="s">
        <v>4211</v>
      </c>
      <c r="E2737" t="s">
        <v>278</v>
      </c>
      <c r="F2737" t="s">
        <v>7158</v>
      </c>
      <c r="G2737" s="1">
        <v>2736</v>
      </c>
    </row>
    <row r="2738" spans="1:7" ht="13.5">
      <c r="A2738" t="str">
        <f>"191177"</f>
        <v>191177</v>
      </c>
      <c r="B2738" s="1" t="s">
        <v>566</v>
      </c>
      <c r="C2738" t="s">
        <v>101</v>
      </c>
      <c r="D2738" t="s">
        <v>4212</v>
      </c>
      <c r="E2738" t="s">
        <v>32</v>
      </c>
      <c r="F2738" t="s">
        <v>7159</v>
      </c>
      <c r="G2738" s="1">
        <v>2737</v>
      </c>
    </row>
    <row r="2739" spans="1:7" ht="13.5">
      <c r="A2739" t="str">
        <f>"007969"</f>
        <v>007969</v>
      </c>
      <c r="B2739" s="1" t="s">
        <v>2675</v>
      </c>
      <c r="C2739" t="s">
        <v>34</v>
      </c>
      <c r="D2739" t="s">
        <v>4213</v>
      </c>
      <c r="E2739" t="s">
        <v>149</v>
      </c>
      <c r="F2739" t="s">
        <v>7160</v>
      </c>
      <c r="G2739" s="1">
        <v>2738</v>
      </c>
    </row>
    <row r="2740" spans="1:7" ht="13.5">
      <c r="A2740" t="str">
        <f>"077188"</f>
        <v>077188</v>
      </c>
      <c r="B2740" s="1" t="s">
        <v>218</v>
      </c>
      <c r="C2740" t="s">
        <v>219</v>
      </c>
      <c r="D2740" t="s">
        <v>4214</v>
      </c>
      <c r="E2740" t="s">
        <v>32</v>
      </c>
      <c r="F2740" t="s">
        <v>7161</v>
      </c>
      <c r="G2740" s="1">
        <v>2739</v>
      </c>
    </row>
    <row r="2741" spans="1:7" ht="13.5">
      <c r="A2741" t="str">
        <f>"000051"</f>
        <v>000051</v>
      </c>
      <c r="B2741" s="1" t="s">
        <v>43</v>
      </c>
      <c r="C2741" t="s">
        <v>44</v>
      </c>
      <c r="D2741" t="s">
        <v>4215</v>
      </c>
      <c r="E2741" t="s">
        <v>32</v>
      </c>
      <c r="F2741" t="s">
        <v>7162</v>
      </c>
      <c r="G2741" s="1">
        <v>2740</v>
      </c>
    </row>
    <row r="2742" spans="1:7" ht="13.5">
      <c r="A2742" t="str">
        <f>"001186"</f>
        <v>001186</v>
      </c>
      <c r="B2742" s="1" t="s">
        <v>3945</v>
      </c>
      <c r="C2742" t="s">
        <v>135</v>
      </c>
      <c r="D2742" t="s">
        <v>4216</v>
      </c>
      <c r="E2742" t="s">
        <v>241</v>
      </c>
      <c r="F2742" t="s">
        <v>7163</v>
      </c>
      <c r="G2742" s="1">
        <v>2741</v>
      </c>
    </row>
    <row r="2743" spans="1:7" ht="13.5">
      <c r="A2743" t="str">
        <f>"009008"</f>
        <v>009008</v>
      </c>
      <c r="B2743" s="1" t="s">
        <v>4217</v>
      </c>
      <c r="C2743" t="s">
        <v>266</v>
      </c>
      <c r="D2743" t="s">
        <v>4218</v>
      </c>
      <c r="E2743" t="s">
        <v>9</v>
      </c>
      <c r="F2743" t="s">
        <v>7164</v>
      </c>
      <c r="G2743" s="1">
        <v>2742</v>
      </c>
    </row>
    <row r="2744" spans="1:7" ht="13.5">
      <c r="A2744" t="str">
        <f>"002816"</f>
        <v>002816</v>
      </c>
      <c r="B2744" s="1" t="s">
        <v>799</v>
      </c>
      <c r="C2744" t="s">
        <v>533</v>
      </c>
      <c r="D2744" t="s">
        <v>4219</v>
      </c>
      <c r="E2744" t="s">
        <v>9</v>
      </c>
      <c r="F2744" t="s">
        <v>7165</v>
      </c>
      <c r="G2744" s="1">
        <v>2743</v>
      </c>
    </row>
    <row r="2745" spans="1:7" ht="13.5">
      <c r="A2745" t="str">
        <f>"003905"</f>
        <v>003905</v>
      </c>
      <c r="B2745" s="1" t="s">
        <v>1856</v>
      </c>
      <c r="C2745" t="s">
        <v>101</v>
      </c>
      <c r="D2745" t="s">
        <v>4220</v>
      </c>
      <c r="E2745" t="s">
        <v>90</v>
      </c>
      <c r="F2745" t="s">
        <v>7166</v>
      </c>
      <c r="G2745" s="1">
        <v>2744</v>
      </c>
    </row>
    <row r="2746" spans="1:7" ht="13.5">
      <c r="A2746" t="str">
        <f>"003133"</f>
        <v>003133</v>
      </c>
      <c r="B2746" s="1" t="s">
        <v>3218</v>
      </c>
      <c r="C2746" t="s">
        <v>101</v>
      </c>
      <c r="D2746" t="s">
        <v>4221</v>
      </c>
      <c r="E2746" t="s">
        <v>13</v>
      </c>
      <c r="F2746" t="s">
        <v>7167</v>
      </c>
      <c r="G2746" s="1">
        <v>2745</v>
      </c>
    </row>
    <row r="2747" spans="1:7" ht="13.5">
      <c r="A2747" t="str">
        <f>"006698"</f>
        <v>006698</v>
      </c>
      <c r="B2747" s="1" t="s">
        <v>2885</v>
      </c>
      <c r="C2747" t="s">
        <v>723</v>
      </c>
      <c r="D2747" t="s">
        <v>4222</v>
      </c>
      <c r="E2747" t="s">
        <v>9</v>
      </c>
      <c r="F2747" t="s">
        <v>7168</v>
      </c>
      <c r="G2747" s="1">
        <v>2746</v>
      </c>
    </row>
    <row r="2748" spans="1:7" ht="13.5">
      <c r="A2748" t="str">
        <f>"002916"</f>
        <v>002916</v>
      </c>
      <c r="B2748" s="1" t="s">
        <v>2475</v>
      </c>
      <c r="C2748" t="s">
        <v>557</v>
      </c>
      <c r="D2748" t="s">
        <v>4223</v>
      </c>
      <c r="E2748" t="s">
        <v>13</v>
      </c>
      <c r="F2748" t="s">
        <v>7169</v>
      </c>
      <c r="G2748" s="1">
        <v>2747</v>
      </c>
    </row>
    <row r="2749" spans="1:7" ht="13.5">
      <c r="A2749" t="str">
        <f>"002456"</f>
        <v>002456</v>
      </c>
      <c r="B2749" s="1" t="s">
        <v>4224</v>
      </c>
      <c r="C2749" t="s">
        <v>293</v>
      </c>
      <c r="D2749" t="s">
        <v>4225</v>
      </c>
      <c r="E2749" t="s">
        <v>9</v>
      </c>
      <c r="F2749" t="s">
        <v>7170</v>
      </c>
      <c r="G2749" s="1">
        <v>2748</v>
      </c>
    </row>
    <row r="2750" spans="1:7" ht="13.5">
      <c r="A2750" t="str">
        <f>"000199"</f>
        <v>000199</v>
      </c>
      <c r="B2750" s="1" t="s">
        <v>1577</v>
      </c>
      <c r="C2750" t="s">
        <v>107</v>
      </c>
      <c r="D2750" t="s">
        <v>4226</v>
      </c>
      <c r="E2750" t="s">
        <v>9</v>
      </c>
      <c r="F2750" t="s">
        <v>7171</v>
      </c>
      <c r="G2750" s="1">
        <v>2749</v>
      </c>
    </row>
    <row r="2751" spans="1:7" ht="13.5">
      <c r="A2751" t="str">
        <f>"002566"</f>
        <v>002566</v>
      </c>
      <c r="B2751" s="1" t="s">
        <v>4227</v>
      </c>
      <c r="C2751" t="s">
        <v>101</v>
      </c>
      <c r="D2751" t="s">
        <v>4228</v>
      </c>
      <c r="E2751" t="s">
        <v>36</v>
      </c>
      <c r="F2751" t="s">
        <v>7172</v>
      </c>
      <c r="G2751" s="1">
        <v>2750</v>
      </c>
    </row>
    <row r="2752" spans="1:7" ht="13.5">
      <c r="A2752" t="str">
        <f>"007718"</f>
        <v>007718</v>
      </c>
      <c r="B2752" s="1" t="s">
        <v>433</v>
      </c>
      <c r="C2752" t="s">
        <v>434</v>
      </c>
      <c r="D2752" t="s">
        <v>4229</v>
      </c>
      <c r="E2752" t="s">
        <v>9</v>
      </c>
      <c r="F2752" t="s">
        <v>7173</v>
      </c>
      <c r="G2752" s="1">
        <v>2751</v>
      </c>
    </row>
    <row r="2753" spans="1:7" ht="13.5">
      <c r="A2753" t="str">
        <f>"005969"</f>
        <v>005969</v>
      </c>
      <c r="B2753" s="1" t="s">
        <v>4230</v>
      </c>
      <c r="C2753" t="s">
        <v>82</v>
      </c>
      <c r="D2753" t="s">
        <v>4231</v>
      </c>
      <c r="E2753" t="s">
        <v>197</v>
      </c>
      <c r="F2753" t="s">
        <v>7174</v>
      </c>
      <c r="G2753" s="1">
        <v>2752</v>
      </c>
    </row>
    <row r="2754" spans="1:7" ht="13.5">
      <c r="A2754" t="str">
        <f>"000962"</f>
        <v>000962</v>
      </c>
      <c r="B2754" s="1" t="s">
        <v>1369</v>
      </c>
      <c r="C2754" t="s">
        <v>77</v>
      </c>
      <c r="D2754" t="s">
        <v>4232</v>
      </c>
      <c r="E2754" t="s">
        <v>32</v>
      </c>
      <c r="F2754" t="s">
        <v>7175</v>
      </c>
      <c r="G2754" s="1">
        <v>2753</v>
      </c>
    </row>
    <row r="2755" spans="1:7" ht="13.5">
      <c r="A2755" t="str">
        <f>"002018"</f>
        <v>002018</v>
      </c>
      <c r="B2755" s="1" t="s">
        <v>1300</v>
      </c>
      <c r="C2755" t="s">
        <v>333</v>
      </c>
      <c r="D2755" t="s">
        <v>4233</v>
      </c>
      <c r="E2755" t="s">
        <v>32</v>
      </c>
      <c r="F2755" t="s">
        <v>7176</v>
      </c>
      <c r="G2755" s="1">
        <v>2754</v>
      </c>
    </row>
    <row r="2756" spans="1:7" ht="13.5">
      <c r="A2756" t="str">
        <f>"051166"</f>
        <v>051166</v>
      </c>
      <c r="B2756" s="1" t="s">
        <v>2171</v>
      </c>
      <c r="C2756" t="s">
        <v>603</v>
      </c>
      <c r="D2756" t="s">
        <v>4234</v>
      </c>
      <c r="E2756" t="s">
        <v>32</v>
      </c>
      <c r="F2756" t="s">
        <v>7177</v>
      </c>
      <c r="G2756" s="1">
        <v>2755</v>
      </c>
    </row>
    <row r="2757" spans="1:7" ht="13.5">
      <c r="A2757" t="str">
        <f>"005906"</f>
        <v>005906</v>
      </c>
      <c r="B2757" s="1" t="s">
        <v>4235</v>
      </c>
      <c r="C2757" t="s">
        <v>151</v>
      </c>
      <c r="D2757" t="s">
        <v>4236</v>
      </c>
      <c r="E2757" t="s">
        <v>197</v>
      </c>
      <c r="F2757" t="s">
        <v>7178</v>
      </c>
      <c r="G2757" s="1">
        <v>2756</v>
      </c>
    </row>
    <row r="2758" spans="1:7" ht="13.5">
      <c r="A2758" t="str">
        <f>"000962"</f>
        <v>000962</v>
      </c>
      <c r="B2758" s="1" t="s">
        <v>1369</v>
      </c>
      <c r="C2758" t="s">
        <v>77</v>
      </c>
      <c r="D2758" t="s">
        <v>4237</v>
      </c>
      <c r="E2758" t="s">
        <v>197</v>
      </c>
      <c r="F2758" t="s">
        <v>7179</v>
      </c>
      <c r="G2758" s="1">
        <v>2757</v>
      </c>
    </row>
    <row r="2759" spans="1:7" ht="13.5">
      <c r="A2759" t="str">
        <f>"005733"</f>
        <v>005733</v>
      </c>
      <c r="B2759" s="1" t="s">
        <v>4238</v>
      </c>
      <c r="C2759" t="s">
        <v>2147</v>
      </c>
      <c r="D2759" t="s">
        <v>4239</v>
      </c>
      <c r="E2759" t="s">
        <v>52</v>
      </c>
      <c r="F2759" t="s">
        <v>7180</v>
      </c>
      <c r="G2759" s="1">
        <v>2758</v>
      </c>
    </row>
    <row r="2760" spans="1:7" ht="13.5">
      <c r="A2760" t="str">
        <f>"007777"</f>
        <v>007777</v>
      </c>
      <c r="B2760" s="1" t="s">
        <v>2680</v>
      </c>
      <c r="C2760" t="s">
        <v>82</v>
      </c>
      <c r="D2760" t="s">
        <v>4240</v>
      </c>
      <c r="E2760" t="s">
        <v>9</v>
      </c>
      <c r="F2760" t="s">
        <v>7181</v>
      </c>
      <c r="G2760" s="1">
        <v>2759</v>
      </c>
    </row>
    <row r="2761" spans="1:7" ht="13.5">
      <c r="A2761" t="str">
        <f>"001557"</f>
        <v>001557</v>
      </c>
      <c r="B2761" s="1" t="s">
        <v>2552</v>
      </c>
      <c r="C2761" t="s">
        <v>233</v>
      </c>
      <c r="D2761" t="s">
        <v>4241</v>
      </c>
      <c r="E2761" t="s">
        <v>9</v>
      </c>
      <c r="F2761" t="s">
        <v>7182</v>
      </c>
      <c r="G2761" s="1">
        <v>2760</v>
      </c>
    </row>
    <row r="2762" spans="1:7" ht="13.5">
      <c r="A2762" t="str">
        <f>"001226"</f>
        <v>001226</v>
      </c>
      <c r="B2762" s="1" t="s">
        <v>464</v>
      </c>
      <c r="C2762" t="s">
        <v>34</v>
      </c>
      <c r="D2762" t="s">
        <v>4242</v>
      </c>
      <c r="E2762" t="s">
        <v>9</v>
      </c>
      <c r="F2762" t="s">
        <v>7183</v>
      </c>
      <c r="G2762" s="1">
        <v>2761</v>
      </c>
    </row>
    <row r="2763" spans="1:7" ht="13.5">
      <c r="A2763" t="str">
        <f>"000955"</f>
        <v>000955</v>
      </c>
      <c r="B2763" s="1" t="s">
        <v>579</v>
      </c>
      <c r="C2763" t="s">
        <v>77</v>
      </c>
      <c r="D2763" t="s">
        <v>4243</v>
      </c>
      <c r="E2763" t="s">
        <v>9</v>
      </c>
      <c r="F2763" t="s">
        <v>7184</v>
      </c>
      <c r="G2763" s="1">
        <v>2762</v>
      </c>
    </row>
    <row r="2764" spans="1:7" ht="13.5">
      <c r="A2764" t="str">
        <f>"007516"</f>
        <v>007516</v>
      </c>
      <c r="B2764" s="1" t="s">
        <v>4244</v>
      </c>
      <c r="C2764" t="s">
        <v>1019</v>
      </c>
      <c r="D2764" t="s">
        <v>4245</v>
      </c>
      <c r="E2764" t="s">
        <v>9</v>
      </c>
      <c r="F2764" t="s">
        <v>7185</v>
      </c>
      <c r="G2764" s="1">
        <v>2763</v>
      </c>
    </row>
    <row r="2765" spans="1:7" ht="13.5">
      <c r="A2765" t="str">
        <f>"002699"</f>
        <v>002699</v>
      </c>
      <c r="B2765" s="1" t="s">
        <v>984</v>
      </c>
      <c r="C2765" t="s">
        <v>985</v>
      </c>
      <c r="D2765" t="s">
        <v>4246</v>
      </c>
      <c r="E2765" t="s">
        <v>32</v>
      </c>
      <c r="F2765" t="s">
        <v>7186</v>
      </c>
      <c r="G2765" s="1">
        <v>2764</v>
      </c>
    </row>
    <row r="2766" spans="1:7" ht="13.5">
      <c r="A2766" t="str">
        <f>"001621"</f>
        <v>001621</v>
      </c>
      <c r="B2766" s="1" t="s">
        <v>2955</v>
      </c>
      <c r="C2766" t="s">
        <v>1209</v>
      </c>
      <c r="D2766" t="s">
        <v>4247</v>
      </c>
      <c r="E2766" t="s">
        <v>9</v>
      </c>
      <c r="F2766" t="s">
        <v>7187</v>
      </c>
      <c r="G2766" s="1">
        <v>2765</v>
      </c>
    </row>
    <row r="2767" spans="1:7" ht="13.5">
      <c r="A2767" t="str">
        <f>"001172"</f>
        <v>001172</v>
      </c>
      <c r="B2767" s="1" t="s">
        <v>1235</v>
      </c>
      <c r="C2767" t="s">
        <v>266</v>
      </c>
      <c r="D2767" t="s">
        <v>4248</v>
      </c>
      <c r="E2767" t="s">
        <v>9</v>
      </c>
      <c r="F2767" t="s">
        <v>7188</v>
      </c>
      <c r="G2767" s="1">
        <v>2766</v>
      </c>
    </row>
    <row r="2768" spans="1:7" ht="13.5">
      <c r="A2768" t="str">
        <f>"004658"</f>
        <v>004658</v>
      </c>
      <c r="B2768" s="1" t="s">
        <v>4249</v>
      </c>
      <c r="C2768" t="s">
        <v>27</v>
      </c>
      <c r="D2768" t="s">
        <v>4250</v>
      </c>
      <c r="E2768" t="s">
        <v>52</v>
      </c>
      <c r="F2768" t="s">
        <v>7189</v>
      </c>
      <c r="G2768" s="1">
        <v>2767</v>
      </c>
    </row>
    <row r="2769" spans="1:7" ht="13.5">
      <c r="A2769" t="str">
        <f>"001689"</f>
        <v>001689</v>
      </c>
      <c r="B2769" s="1" t="s">
        <v>2140</v>
      </c>
      <c r="C2769" t="s">
        <v>1053</v>
      </c>
      <c r="D2769" t="s">
        <v>4251</v>
      </c>
      <c r="E2769" t="s">
        <v>197</v>
      </c>
      <c r="F2769" t="s">
        <v>7190</v>
      </c>
      <c r="G2769" s="1">
        <v>2768</v>
      </c>
    </row>
    <row r="2770" spans="1:7" ht="13.5">
      <c r="A2770" t="str">
        <f>"002733"</f>
        <v>002733</v>
      </c>
      <c r="B2770" s="1" t="s">
        <v>162</v>
      </c>
      <c r="C2770" t="s">
        <v>163</v>
      </c>
      <c r="D2770" t="s">
        <v>4252</v>
      </c>
      <c r="E2770" t="s">
        <v>13</v>
      </c>
      <c r="F2770" t="s">
        <v>7191</v>
      </c>
      <c r="G2770" s="1">
        <v>2769</v>
      </c>
    </row>
    <row r="2771" spans="1:7" ht="13.5">
      <c r="A2771" t="str">
        <f>"158158"</f>
        <v>158158</v>
      </c>
      <c r="B2771" s="1" t="s">
        <v>689</v>
      </c>
      <c r="C2771" t="s">
        <v>21</v>
      </c>
      <c r="D2771" t="s">
        <v>4253</v>
      </c>
      <c r="E2771" t="s">
        <v>32</v>
      </c>
      <c r="F2771" t="s">
        <v>7192</v>
      </c>
      <c r="G2771" s="1">
        <v>2770</v>
      </c>
    </row>
    <row r="2772" spans="1:7" ht="13.5">
      <c r="A2772" t="str">
        <f>"000051"</f>
        <v>000051</v>
      </c>
      <c r="B2772" s="1" t="s">
        <v>43</v>
      </c>
      <c r="C2772" t="s">
        <v>44</v>
      </c>
      <c r="D2772" t="s">
        <v>4254</v>
      </c>
      <c r="E2772" t="s">
        <v>149</v>
      </c>
      <c r="F2772" t="s">
        <v>7193</v>
      </c>
      <c r="G2772" s="1">
        <v>2771</v>
      </c>
    </row>
    <row r="2773" spans="1:7" ht="13.5">
      <c r="A2773" t="str">
        <f>"086258"</f>
        <v>086258</v>
      </c>
      <c r="B2773" s="1" t="s">
        <v>4255</v>
      </c>
      <c r="C2773" t="s">
        <v>431</v>
      </c>
      <c r="D2773" t="s">
        <v>4256</v>
      </c>
      <c r="E2773" t="s">
        <v>9</v>
      </c>
      <c r="F2773" t="s">
        <v>7194</v>
      </c>
      <c r="G2773" s="1">
        <v>2772</v>
      </c>
    </row>
    <row r="2774" spans="1:7" ht="13.5">
      <c r="A2774" t="str">
        <f>"000117"</f>
        <v>000117</v>
      </c>
      <c r="B2774" s="1" t="s">
        <v>313</v>
      </c>
      <c r="C2774" t="s">
        <v>314</v>
      </c>
      <c r="D2774" t="s">
        <v>4257</v>
      </c>
      <c r="E2774" t="s">
        <v>9</v>
      </c>
      <c r="F2774" t="s">
        <v>7195</v>
      </c>
      <c r="G2774" s="1">
        <v>2773</v>
      </c>
    </row>
    <row r="2775" spans="1:7" ht="13.5">
      <c r="A2775" t="str">
        <f>"003980"</f>
        <v>003980</v>
      </c>
      <c r="B2775" s="1" t="s">
        <v>2435</v>
      </c>
      <c r="C2775" t="s">
        <v>326</v>
      </c>
      <c r="D2775" t="s">
        <v>4258</v>
      </c>
      <c r="E2775" t="s">
        <v>197</v>
      </c>
      <c r="F2775" t="s">
        <v>7196</v>
      </c>
      <c r="G2775" s="1">
        <v>2774</v>
      </c>
    </row>
    <row r="2776" spans="1:7" ht="13.5">
      <c r="A2776" t="str">
        <f>"000004"</f>
        <v>000004</v>
      </c>
      <c r="B2776" s="1" t="s">
        <v>1233</v>
      </c>
      <c r="C2776" t="s">
        <v>711</v>
      </c>
      <c r="D2776" t="s">
        <v>4259</v>
      </c>
      <c r="E2776" t="s">
        <v>52</v>
      </c>
      <c r="F2776" t="s">
        <v>7197</v>
      </c>
      <c r="G2776" s="1">
        <v>2775</v>
      </c>
    </row>
    <row r="2777" spans="1:7" ht="13.5">
      <c r="A2777" t="str">
        <f>"001163"</f>
        <v>001163</v>
      </c>
      <c r="B2777" s="1" t="s">
        <v>4260</v>
      </c>
      <c r="C2777" t="s">
        <v>85</v>
      </c>
      <c r="D2777" t="s">
        <v>4261</v>
      </c>
      <c r="E2777" t="s">
        <v>36</v>
      </c>
      <c r="F2777" t="s">
        <v>7198</v>
      </c>
      <c r="G2777" s="1">
        <v>2776</v>
      </c>
    </row>
    <row r="2778" spans="1:7" ht="13.5">
      <c r="A2778" t="str">
        <f>"009019"</f>
        <v>009019</v>
      </c>
      <c r="B2778" s="1" t="s">
        <v>455</v>
      </c>
      <c r="C2778" t="s">
        <v>456</v>
      </c>
      <c r="D2778" t="s">
        <v>4262</v>
      </c>
      <c r="E2778" t="s">
        <v>32</v>
      </c>
      <c r="F2778" t="s">
        <v>7199</v>
      </c>
      <c r="G2778" s="1">
        <v>2777</v>
      </c>
    </row>
    <row r="2779" spans="1:7" ht="13.5">
      <c r="A2779" t="str">
        <f>"000722"</f>
        <v>000722</v>
      </c>
      <c r="B2779" s="1" t="s">
        <v>389</v>
      </c>
      <c r="C2779" t="s">
        <v>101</v>
      </c>
      <c r="D2779" t="s">
        <v>4263</v>
      </c>
      <c r="E2779" t="s">
        <v>9</v>
      </c>
      <c r="F2779" t="s">
        <v>7200</v>
      </c>
      <c r="G2779" s="1">
        <v>2778</v>
      </c>
    </row>
    <row r="2780" spans="1:7" ht="13.5">
      <c r="A2780" t="str">
        <f>"000088"</f>
        <v>000088</v>
      </c>
      <c r="B2780" s="1" t="s">
        <v>4264</v>
      </c>
      <c r="C2780" t="s">
        <v>378</v>
      </c>
      <c r="D2780" t="s">
        <v>4265</v>
      </c>
      <c r="E2780" t="s">
        <v>52</v>
      </c>
      <c r="F2780" t="s">
        <v>7201</v>
      </c>
      <c r="G2780" s="1">
        <v>2779</v>
      </c>
    </row>
    <row r="2781" spans="1:7" ht="13.5">
      <c r="A2781" t="str">
        <f>"011555"</f>
        <v>011555</v>
      </c>
      <c r="B2781" s="1" t="s">
        <v>2339</v>
      </c>
      <c r="C2781" t="s">
        <v>2340</v>
      </c>
      <c r="D2781" t="s">
        <v>4266</v>
      </c>
      <c r="E2781" t="s">
        <v>9</v>
      </c>
      <c r="F2781" t="s">
        <v>7202</v>
      </c>
      <c r="G2781" s="1">
        <v>2780</v>
      </c>
    </row>
    <row r="2782" spans="1:7" ht="13.5">
      <c r="A2782" t="str">
        <f>"086968"</f>
        <v>086968</v>
      </c>
      <c r="B2782" s="1" t="s">
        <v>673</v>
      </c>
      <c r="C2782" t="s">
        <v>57</v>
      </c>
      <c r="D2782" t="s">
        <v>4267</v>
      </c>
      <c r="E2782" t="s">
        <v>13</v>
      </c>
      <c r="F2782" t="s">
        <v>7203</v>
      </c>
      <c r="G2782" s="1">
        <v>2781</v>
      </c>
    </row>
    <row r="2783" spans="1:7" ht="13.5">
      <c r="A2783" t="str">
        <f>"521710"</f>
        <v>521710</v>
      </c>
      <c r="B2783" s="1" t="s">
        <v>1657</v>
      </c>
      <c r="C2783" t="s">
        <v>18</v>
      </c>
      <c r="D2783" t="s">
        <v>4268</v>
      </c>
      <c r="E2783" t="s">
        <v>32</v>
      </c>
      <c r="F2783" t="s">
        <v>7204</v>
      </c>
      <c r="G2783" s="1">
        <v>2782</v>
      </c>
    </row>
    <row r="2784" spans="1:7" ht="13.5">
      <c r="A2784" t="str">
        <f>"005226"</f>
        <v>005226</v>
      </c>
      <c r="B2784" s="1" t="s">
        <v>788</v>
      </c>
      <c r="C2784" t="s">
        <v>657</v>
      </c>
      <c r="D2784" t="s">
        <v>4269</v>
      </c>
      <c r="E2784" t="s">
        <v>32</v>
      </c>
      <c r="F2784" t="s">
        <v>7205</v>
      </c>
      <c r="G2784" s="1">
        <v>2783</v>
      </c>
    </row>
    <row r="2785" spans="1:7" ht="13.5">
      <c r="A2785" t="str">
        <f>"007369"</f>
        <v>007369</v>
      </c>
      <c r="B2785" s="1" t="s">
        <v>1058</v>
      </c>
      <c r="C2785" t="s">
        <v>1059</v>
      </c>
      <c r="D2785" t="s">
        <v>4270</v>
      </c>
      <c r="E2785" t="s">
        <v>32</v>
      </c>
      <c r="F2785" t="s">
        <v>7206</v>
      </c>
      <c r="G2785" s="1">
        <v>2784</v>
      </c>
    </row>
    <row r="2786" spans="1:7" ht="13.5">
      <c r="A2786" t="str">
        <f>"000012"</f>
        <v>000012</v>
      </c>
      <c r="B2786" s="1" t="s">
        <v>3653</v>
      </c>
      <c r="C2786" t="s">
        <v>135</v>
      </c>
      <c r="D2786" t="s">
        <v>4271</v>
      </c>
      <c r="E2786" t="s">
        <v>32</v>
      </c>
      <c r="F2786" t="s">
        <v>7207</v>
      </c>
      <c r="G2786" s="1">
        <v>2785</v>
      </c>
    </row>
    <row r="2787" spans="1:7" ht="13.5">
      <c r="A2787" t="str">
        <f>"000651"</f>
        <v>000651</v>
      </c>
      <c r="B2787" s="1" t="s">
        <v>506</v>
      </c>
      <c r="C2787" t="s">
        <v>507</v>
      </c>
      <c r="D2787" t="s">
        <v>4272</v>
      </c>
      <c r="E2787" t="s">
        <v>13</v>
      </c>
      <c r="F2787" t="s">
        <v>7208</v>
      </c>
      <c r="G2787" s="1">
        <v>2786</v>
      </c>
    </row>
    <row r="2788" spans="1:7" ht="13.5">
      <c r="A2788" t="str">
        <f>"999107"</f>
        <v>999107</v>
      </c>
      <c r="B2788" s="1" t="s">
        <v>1023</v>
      </c>
      <c r="C2788" t="s">
        <v>1024</v>
      </c>
      <c r="D2788" t="s">
        <v>4273</v>
      </c>
      <c r="E2788" t="s">
        <v>9</v>
      </c>
      <c r="F2788" t="s">
        <v>7209</v>
      </c>
      <c r="G2788" s="1">
        <v>2787</v>
      </c>
    </row>
    <row r="2789" spans="1:7" ht="13.5">
      <c r="A2789" t="str">
        <f>"007558"</f>
        <v>007558</v>
      </c>
      <c r="B2789" s="1" t="s">
        <v>40</v>
      </c>
      <c r="C2789" t="s">
        <v>41</v>
      </c>
      <c r="D2789" t="s">
        <v>4274</v>
      </c>
      <c r="E2789" t="s">
        <v>9</v>
      </c>
      <c r="F2789" t="s">
        <v>7210</v>
      </c>
      <c r="G2789" s="1">
        <v>2788</v>
      </c>
    </row>
    <row r="2790" spans="1:7" ht="13.5">
      <c r="A2790" t="str">
        <f>"008649"</f>
        <v>008649</v>
      </c>
      <c r="B2790" s="1" t="s">
        <v>1594</v>
      </c>
      <c r="C2790" t="s">
        <v>126</v>
      </c>
      <c r="D2790" t="s">
        <v>4275</v>
      </c>
      <c r="E2790" t="s">
        <v>90</v>
      </c>
      <c r="F2790" t="s">
        <v>7211</v>
      </c>
      <c r="G2790" s="1">
        <v>2789</v>
      </c>
    </row>
    <row r="2791" spans="1:7" ht="13.5">
      <c r="A2791" t="str">
        <f>"003460"</f>
        <v>003460</v>
      </c>
      <c r="B2791" s="1" t="s">
        <v>247</v>
      </c>
      <c r="C2791" t="s">
        <v>248</v>
      </c>
      <c r="D2791" t="s">
        <v>4276</v>
      </c>
      <c r="E2791" t="s">
        <v>197</v>
      </c>
      <c r="F2791" t="s">
        <v>7212</v>
      </c>
      <c r="G2791" s="1">
        <v>2790</v>
      </c>
    </row>
    <row r="2792" spans="1:7" ht="13.5">
      <c r="A2792" t="str">
        <f>"000211"</f>
        <v>000211</v>
      </c>
      <c r="B2792" s="1" t="s">
        <v>596</v>
      </c>
      <c r="C2792" t="s">
        <v>597</v>
      </c>
      <c r="D2792" t="s">
        <v>4277</v>
      </c>
      <c r="E2792" t="s">
        <v>90</v>
      </c>
      <c r="F2792" t="s">
        <v>7213</v>
      </c>
      <c r="G2792" s="1">
        <v>2791</v>
      </c>
    </row>
    <row r="2793" spans="1:7" ht="13.5">
      <c r="A2793" t="str">
        <f>"006988"</f>
        <v>006988</v>
      </c>
      <c r="B2793" s="1" t="s">
        <v>631</v>
      </c>
      <c r="C2793" t="s">
        <v>98</v>
      </c>
      <c r="D2793" t="s">
        <v>4278</v>
      </c>
      <c r="E2793" t="s">
        <v>32</v>
      </c>
      <c r="F2793" t="s">
        <v>7214</v>
      </c>
      <c r="G2793" s="1">
        <v>2792</v>
      </c>
    </row>
    <row r="2794" spans="1:7" ht="13.5">
      <c r="A2794" t="str">
        <f>"688999"</f>
        <v>688999</v>
      </c>
      <c r="B2794" s="1" t="s">
        <v>806</v>
      </c>
      <c r="C2794" t="s">
        <v>201</v>
      </c>
      <c r="D2794" t="s">
        <v>4279</v>
      </c>
      <c r="E2794" t="s">
        <v>9</v>
      </c>
      <c r="F2794" t="s">
        <v>7215</v>
      </c>
      <c r="G2794" s="1">
        <v>2793</v>
      </c>
    </row>
    <row r="2795" spans="1:7" ht="13.5">
      <c r="A2795" t="str">
        <f>"002089"</f>
        <v>002089</v>
      </c>
      <c r="B2795" s="1" t="s">
        <v>256</v>
      </c>
      <c r="C2795" t="s">
        <v>135</v>
      </c>
      <c r="D2795" t="s">
        <v>4280</v>
      </c>
      <c r="E2795" t="s">
        <v>32</v>
      </c>
      <c r="F2795" t="s">
        <v>7216</v>
      </c>
      <c r="G2795" s="1">
        <v>2794</v>
      </c>
    </row>
    <row r="2796" spans="1:7" ht="13.5">
      <c r="A2796" t="str">
        <f>"001682"</f>
        <v>001682</v>
      </c>
      <c r="B2796" s="1" t="s">
        <v>479</v>
      </c>
      <c r="C2796" t="s">
        <v>77</v>
      </c>
      <c r="D2796" t="s">
        <v>4281</v>
      </c>
      <c r="E2796" t="s">
        <v>9</v>
      </c>
      <c r="F2796" t="s">
        <v>7217</v>
      </c>
      <c r="G2796" s="1">
        <v>2795</v>
      </c>
    </row>
    <row r="2797" spans="1:7" ht="13.5">
      <c r="A2797" t="str">
        <f>"007338"</f>
        <v>007338</v>
      </c>
      <c r="B2797" s="1" t="s">
        <v>1351</v>
      </c>
      <c r="C2797" t="s">
        <v>462</v>
      </c>
      <c r="D2797" t="s">
        <v>4282</v>
      </c>
      <c r="E2797" t="s">
        <v>32</v>
      </c>
      <c r="F2797" t="s">
        <v>7218</v>
      </c>
      <c r="G2797" s="1">
        <v>2796</v>
      </c>
    </row>
    <row r="2798" spans="1:7" ht="13.5">
      <c r="A2798" t="str">
        <f>"009830"</f>
        <v>009830</v>
      </c>
      <c r="B2798" s="1" t="s">
        <v>3116</v>
      </c>
      <c r="C2798" t="s">
        <v>1116</v>
      </c>
      <c r="D2798" t="s">
        <v>4283</v>
      </c>
      <c r="E2798" t="s">
        <v>241</v>
      </c>
      <c r="F2798" t="s">
        <v>7219</v>
      </c>
      <c r="G2798" s="1">
        <v>2797</v>
      </c>
    </row>
    <row r="2799" spans="1:7" ht="13.5">
      <c r="A2799" t="str">
        <f>"098898"</f>
        <v>098898</v>
      </c>
      <c r="B2799" s="1" t="s">
        <v>1308</v>
      </c>
      <c r="C2799" t="s">
        <v>72</v>
      </c>
      <c r="D2799" t="s">
        <v>4284</v>
      </c>
      <c r="E2799" t="s">
        <v>32</v>
      </c>
      <c r="F2799" t="s">
        <v>7220</v>
      </c>
      <c r="G2799" s="1">
        <v>2798</v>
      </c>
    </row>
    <row r="2800" spans="1:7" ht="13.5">
      <c r="A2800" t="str">
        <f>"007718"</f>
        <v>007718</v>
      </c>
      <c r="B2800" s="1" t="s">
        <v>433</v>
      </c>
      <c r="C2800" t="s">
        <v>434</v>
      </c>
      <c r="D2800" t="s">
        <v>4285</v>
      </c>
      <c r="E2800" t="s">
        <v>32</v>
      </c>
      <c r="F2800" t="s">
        <v>7221</v>
      </c>
      <c r="G2800" s="1">
        <v>2799</v>
      </c>
    </row>
    <row r="2801" spans="1:7" ht="13.5">
      <c r="A2801" t="str">
        <f>"136861"</f>
        <v>136861</v>
      </c>
      <c r="B2801" s="1" t="s">
        <v>4286</v>
      </c>
      <c r="C2801" t="s">
        <v>4287</v>
      </c>
      <c r="D2801" t="s">
        <v>4288</v>
      </c>
      <c r="E2801" t="s">
        <v>32</v>
      </c>
      <c r="F2801" t="s">
        <v>7222</v>
      </c>
      <c r="G2801" s="1">
        <v>2800</v>
      </c>
    </row>
    <row r="2802" spans="1:7" ht="13.5">
      <c r="A2802" t="str">
        <f>"005918"</f>
        <v>005918</v>
      </c>
      <c r="B2802" s="1" t="s">
        <v>4289</v>
      </c>
      <c r="C2802" t="s">
        <v>4290</v>
      </c>
      <c r="D2802" t="s">
        <v>4291</v>
      </c>
      <c r="E2802" t="s">
        <v>32</v>
      </c>
      <c r="F2802" t="s">
        <v>7223</v>
      </c>
      <c r="G2802" s="1">
        <v>2801</v>
      </c>
    </row>
    <row r="2803" spans="1:7" ht="13.5">
      <c r="A2803" t="str">
        <f>"000606"</f>
        <v>000606</v>
      </c>
      <c r="B2803" s="1" t="s">
        <v>2729</v>
      </c>
      <c r="C2803" t="s">
        <v>397</v>
      </c>
      <c r="D2803" t="s">
        <v>4292</v>
      </c>
      <c r="E2803" t="s">
        <v>13</v>
      </c>
      <c r="F2803" t="s">
        <v>7224</v>
      </c>
      <c r="G2803" s="1">
        <v>2802</v>
      </c>
    </row>
    <row r="2804" spans="1:7" ht="13.5">
      <c r="A2804" t="str">
        <f>"005811"</f>
        <v>005811</v>
      </c>
      <c r="B2804" s="1" t="s">
        <v>29</v>
      </c>
      <c r="C2804" t="s">
        <v>30</v>
      </c>
      <c r="D2804" t="s">
        <v>4293</v>
      </c>
      <c r="E2804" t="s">
        <v>32</v>
      </c>
      <c r="F2804" t="s">
        <v>7225</v>
      </c>
      <c r="G2804" s="1">
        <v>2803</v>
      </c>
    </row>
    <row r="2805" spans="1:7" ht="13.5">
      <c r="A2805" t="str">
        <f>"009986"</f>
        <v>009986</v>
      </c>
      <c r="B2805" s="1" t="s">
        <v>4294</v>
      </c>
      <c r="C2805" t="s">
        <v>18</v>
      </c>
      <c r="D2805" t="s">
        <v>4295</v>
      </c>
      <c r="E2805" t="s">
        <v>32</v>
      </c>
      <c r="F2805" t="s">
        <v>7226</v>
      </c>
      <c r="G2805" s="1">
        <v>2804</v>
      </c>
    </row>
    <row r="2806" spans="1:7" ht="13.5">
      <c r="A2806" t="str">
        <f>"003460"</f>
        <v>003460</v>
      </c>
      <c r="B2806" s="1" t="s">
        <v>247</v>
      </c>
      <c r="C2806" t="s">
        <v>248</v>
      </c>
      <c r="D2806" t="s">
        <v>4296</v>
      </c>
      <c r="E2806" t="s">
        <v>13</v>
      </c>
      <c r="F2806" t="s">
        <v>7227</v>
      </c>
      <c r="G2806" s="1">
        <v>2805</v>
      </c>
    </row>
    <row r="2807" spans="1:7" ht="13.5">
      <c r="A2807" t="str">
        <f>"001385"</f>
        <v>001385</v>
      </c>
      <c r="B2807" s="1" t="s">
        <v>4297</v>
      </c>
      <c r="C2807" t="s">
        <v>1571</v>
      </c>
      <c r="D2807" t="s">
        <v>4298</v>
      </c>
      <c r="E2807" t="s">
        <v>32</v>
      </c>
      <c r="F2807" t="s">
        <v>7228</v>
      </c>
      <c r="G2807" s="1">
        <v>2806</v>
      </c>
    </row>
    <row r="2808" spans="1:7" ht="13.5">
      <c r="A2808" t="str">
        <f>"007989"</f>
        <v>007989</v>
      </c>
      <c r="B2808" s="1" t="s">
        <v>4299</v>
      </c>
      <c r="C2808" t="s">
        <v>101</v>
      </c>
      <c r="D2808" t="s">
        <v>4300</v>
      </c>
      <c r="E2808" t="s">
        <v>32</v>
      </c>
      <c r="F2808" t="s">
        <v>7229</v>
      </c>
      <c r="G2808" s="1">
        <v>2807</v>
      </c>
    </row>
    <row r="2809" spans="1:7" ht="13.5">
      <c r="A2809" t="str">
        <f>"003081"</f>
        <v>003081</v>
      </c>
      <c r="B2809" s="1" t="s">
        <v>4301</v>
      </c>
      <c r="C2809" t="s">
        <v>201</v>
      </c>
      <c r="D2809" t="s">
        <v>4302</v>
      </c>
      <c r="E2809" t="s">
        <v>236</v>
      </c>
      <c r="F2809" t="s">
        <v>7230</v>
      </c>
      <c r="G2809" s="1">
        <v>2808</v>
      </c>
    </row>
    <row r="2810" spans="1:7" ht="13.5">
      <c r="A2810" t="str">
        <f>"001190"</f>
        <v>001190</v>
      </c>
      <c r="B2810" s="1" t="s">
        <v>600</v>
      </c>
      <c r="C2810" t="s">
        <v>163</v>
      </c>
      <c r="D2810" t="s">
        <v>4303</v>
      </c>
      <c r="E2810" t="s">
        <v>32</v>
      </c>
      <c r="F2810" t="s">
        <v>7231</v>
      </c>
      <c r="G2810" s="1">
        <v>2809</v>
      </c>
    </row>
    <row r="2811" spans="1:7" ht="13.5">
      <c r="A2811" t="str">
        <f>"999119"</f>
        <v>999119</v>
      </c>
      <c r="B2811" s="1" t="s">
        <v>2768</v>
      </c>
      <c r="C2811" t="s">
        <v>1124</v>
      </c>
      <c r="D2811" t="s">
        <v>4304</v>
      </c>
      <c r="E2811" t="s">
        <v>9</v>
      </c>
      <c r="F2811" t="s">
        <v>7232</v>
      </c>
      <c r="G2811" s="1">
        <v>2810</v>
      </c>
    </row>
    <row r="2812" spans="1:7" ht="13.5">
      <c r="A2812" t="str">
        <f>"005588"</f>
        <v>005588</v>
      </c>
      <c r="B2812" s="1" t="s">
        <v>2585</v>
      </c>
      <c r="C2812" t="s">
        <v>154</v>
      </c>
      <c r="D2812" t="s">
        <v>4305</v>
      </c>
      <c r="E2812" t="s">
        <v>9</v>
      </c>
      <c r="F2812" t="s">
        <v>7233</v>
      </c>
      <c r="G2812" s="1">
        <v>2811</v>
      </c>
    </row>
    <row r="2813" spans="1:7" ht="13.5">
      <c r="A2813" t="str">
        <f>"006328"</f>
        <v>006328</v>
      </c>
      <c r="B2813" s="1" t="s">
        <v>2068</v>
      </c>
      <c r="C2813" t="s">
        <v>2069</v>
      </c>
      <c r="D2813" t="s">
        <v>4306</v>
      </c>
      <c r="E2813" t="s">
        <v>9</v>
      </c>
      <c r="F2813" t="s">
        <v>7234</v>
      </c>
      <c r="G2813" s="1">
        <v>2812</v>
      </c>
    </row>
    <row r="2814" spans="1:7" ht="13.5">
      <c r="A2814" t="str">
        <f>"002258"</f>
        <v>002258</v>
      </c>
      <c r="B2814" s="1" t="s">
        <v>2587</v>
      </c>
      <c r="C2814" t="s">
        <v>34</v>
      </c>
      <c r="D2814" t="s">
        <v>4307</v>
      </c>
      <c r="E2814" t="s">
        <v>32</v>
      </c>
      <c r="F2814" t="s">
        <v>7235</v>
      </c>
      <c r="G2814" s="1">
        <v>2813</v>
      </c>
    </row>
    <row r="2815" spans="1:7" ht="13.5">
      <c r="A2815" t="str">
        <f>"001608"</f>
        <v>001608</v>
      </c>
      <c r="B2815" s="1" t="s">
        <v>2337</v>
      </c>
      <c r="C2815" t="s">
        <v>1400</v>
      </c>
      <c r="D2815" t="s">
        <v>4308</v>
      </c>
      <c r="E2815" t="s">
        <v>9</v>
      </c>
      <c r="F2815" t="s">
        <v>7236</v>
      </c>
      <c r="G2815" s="1">
        <v>2814</v>
      </c>
    </row>
    <row r="2816" spans="1:7" ht="13.5">
      <c r="A2816" t="str">
        <f>"000026"</f>
        <v>000026</v>
      </c>
      <c r="B2816" s="1" t="s">
        <v>286</v>
      </c>
      <c r="C2816" t="s">
        <v>50</v>
      </c>
      <c r="D2816" t="s">
        <v>4309</v>
      </c>
      <c r="E2816" t="s">
        <v>32</v>
      </c>
      <c r="F2816" t="s">
        <v>7237</v>
      </c>
      <c r="G2816" s="1">
        <v>2815</v>
      </c>
    </row>
    <row r="2817" spans="1:7" ht="13.5">
      <c r="A2817" t="str">
        <f>"430430"</f>
        <v>430430</v>
      </c>
      <c r="B2817" s="1" t="s">
        <v>4310</v>
      </c>
      <c r="C2817" t="s">
        <v>34</v>
      </c>
      <c r="D2817" t="s">
        <v>4311</v>
      </c>
      <c r="E2817" t="s">
        <v>9</v>
      </c>
      <c r="F2817" t="s">
        <v>7238</v>
      </c>
      <c r="G2817" s="1">
        <v>2816</v>
      </c>
    </row>
    <row r="2818" spans="1:7" ht="13.5">
      <c r="A2818" t="str">
        <f>"007728"</f>
        <v>007728</v>
      </c>
      <c r="B2818" s="1" t="s">
        <v>23</v>
      </c>
      <c r="C2818" t="s">
        <v>24</v>
      </c>
      <c r="D2818" t="s">
        <v>4312</v>
      </c>
      <c r="E2818" t="s">
        <v>9</v>
      </c>
      <c r="F2818" t="s">
        <v>7239</v>
      </c>
      <c r="G2818" s="1">
        <v>2817</v>
      </c>
    </row>
    <row r="2819" spans="1:7" ht="13.5">
      <c r="A2819" t="str">
        <f>"008567"</f>
        <v>008567</v>
      </c>
      <c r="B2819" s="1" t="s">
        <v>722</v>
      </c>
      <c r="C2819" t="s">
        <v>723</v>
      </c>
      <c r="D2819" t="s">
        <v>4313</v>
      </c>
      <c r="E2819" t="s">
        <v>32</v>
      </c>
      <c r="F2819" t="s">
        <v>7240</v>
      </c>
      <c r="G2819" s="1">
        <v>2818</v>
      </c>
    </row>
    <row r="2820" spans="1:7" ht="13.5">
      <c r="A2820" t="str">
        <f>"003338"</f>
        <v>003338</v>
      </c>
      <c r="B2820" s="1" t="s">
        <v>564</v>
      </c>
      <c r="C2820" t="s">
        <v>77</v>
      </c>
      <c r="D2820" t="s">
        <v>4314</v>
      </c>
      <c r="E2820" t="s">
        <v>9</v>
      </c>
      <c r="F2820" t="s">
        <v>7241</v>
      </c>
      <c r="G2820" s="1">
        <v>2819</v>
      </c>
    </row>
    <row r="2821" spans="1:7" ht="13.5">
      <c r="A2821" t="str">
        <f>"000058"</f>
        <v>000058</v>
      </c>
      <c r="B2821" s="1" t="s">
        <v>1748</v>
      </c>
      <c r="C2821" t="s">
        <v>227</v>
      </c>
      <c r="D2821" t="s">
        <v>4315</v>
      </c>
      <c r="E2821" t="s">
        <v>13</v>
      </c>
      <c r="F2821" t="s">
        <v>7242</v>
      </c>
      <c r="G2821" s="1">
        <v>2820</v>
      </c>
    </row>
    <row r="2822" spans="1:7" ht="13.5">
      <c r="A2822" t="str">
        <f>"011999"</f>
        <v>011999</v>
      </c>
      <c r="B2822" s="1" t="s">
        <v>215</v>
      </c>
      <c r="C2822" t="s">
        <v>216</v>
      </c>
      <c r="D2822" t="s">
        <v>4316</v>
      </c>
      <c r="E2822" t="s">
        <v>9</v>
      </c>
      <c r="F2822" t="s">
        <v>7243</v>
      </c>
      <c r="G2822" s="1">
        <v>2821</v>
      </c>
    </row>
    <row r="2823" spans="1:7" ht="13.5">
      <c r="A2823" t="str">
        <f>"004338"</f>
        <v>004338</v>
      </c>
      <c r="B2823" s="1" t="s">
        <v>4317</v>
      </c>
      <c r="C2823" t="s">
        <v>7</v>
      </c>
      <c r="D2823" t="s">
        <v>4318</v>
      </c>
      <c r="E2823" t="s">
        <v>9</v>
      </c>
      <c r="F2823" t="s">
        <v>7244</v>
      </c>
      <c r="G2823" s="1">
        <v>2822</v>
      </c>
    </row>
    <row r="2824" spans="1:7" ht="13.5">
      <c r="A2824" t="str">
        <f>"001260"</f>
        <v>001260</v>
      </c>
      <c r="B2824" s="1" t="s">
        <v>2519</v>
      </c>
      <c r="C2824" t="s">
        <v>193</v>
      </c>
      <c r="D2824" t="s">
        <v>4319</v>
      </c>
      <c r="E2824" t="s">
        <v>32</v>
      </c>
      <c r="F2824" t="s">
        <v>7245</v>
      </c>
      <c r="G2824" s="1">
        <v>2823</v>
      </c>
    </row>
    <row r="2825" spans="1:7" ht="13.5">
      <c r="A2825" t="str">
        <f>"005333"</f>
        <v>005333</v>
      </c>
      <c r="B2825" s="1" t="s">
        <v>2843</v>
      </c>
      <c r="C2825" t="s">
        <v>72</v>
      </c>
      <c r="D2825" t="s">
        <v>4320</v>
      </c>
      <c r="E2825" t="s">
        <v>9</v>
      </c>
      <c r="F2825" t="s">
        <v>7246</v>
      </c>
      <c r="G2825" s="1">
        <v>2824</v>
      </c>
    </row>
    <row r="2826" spans="1:7" ht="13.5">
      <c r="A2826" t="str">
        <f>"000305"</f>
        <v>000305</v>
      </c>
      <c r="B2826" s="1" t="s">
        <v>4321</v>
      </c>
      <c r="C2826" t="s">
        <v>41</v>
      </c>
      <c r="D2826" t="s">
        <v>4322</v>
      </c>
      <c r="E2826" t="s">
        <v>32</v>
      </c>
      <c r="F2826" t="s">
        <v>7247</v>
      </c>
      <c r="G2826" s="1">
        <v>2825</v>
      </c>
    </row>
    <row r="2827" spans="1:7" ht="13.5">
      <c r="A2827" t="str">
        <f>"000036"</f>
        <v>000036</v>
      </c>
      <c r="B2827" s="1" t="s">
        <v>274</v>
      </c>
      <c r="C2827" t="s">
        <v>57</v>
      </c>
      <c r="D2827" t="s">
        <v>4323</v>
      </c>
      <c r="E2827" t="s">
        <v>32</v>
      </c>
      <c r="F2827" t="s">
        <v>7248</v>
      </c>
      <c r="G2827" s="1">
        <v>2826</v>
      </c>
    </row>
    <row r="2828" spans="1:7" ht="13.5">
      <c r="A2828" t="str">
        <f>"000989"</f>
        <v>000989</v>
      </c>
      <c r="B2828" s="1" t="s">
        <v>3519</v>
      </c>
      <c r="C2828" t="s">
        <v>3520</v>
      </c>
      <c r="D2828" t="s">
        <v>4324</v>
      </c>
      <c r="E2828" t="s">
        <v>9</v>
      </c>
      <c r="F2828" t="s">
        <v>7249</v>
      </c>
      <c r="G2828" s="1">
        <v>2827</v>
      </c>
    </row>
    <row r="2829" spans="1:7" ht="13.5">
      <c r="A2829" t="str">
        <f>"000026"</f>
        <v>000026</v>
      </c>
      <c r="B2829" s="1" t="s">
        <v>286</v>
      </c>
      <c r="C2829" t="s">
        <v>50</v>
      </c>
      <c r="D2829" t="s">
        <v>4325</v>
      </c>
      <c r="E2829" t="s">
        <v>9</v>
      </c>
      <c r="F2829" t="s">
        <v>7250</v>
      </c>
      <c r="G2829" s="1">
        <v>2828</v>
      </c>
    </row>
    <row r="2830" spans="1:7" ht="13.5">
      <c r="A2830" t="str">
        <f>"009213"</f>
        <v>009213</v>
      </c>
      <c r="B2830" s="1" t="s">
        <v>971</v>
      </c>
      <c r="C2830" t="s">
        <v>245</v>
      </c>
      <c r="D2830" t="s">
        <v>4326</v>
      </c>
      <c r="E2830" t="s">
        <v>32</v>
      </c>
      <c r="F2830" t="s">
        <v>7251</v>
      </c>
      <c r="G2830" s="1">
        <v>2829</v>
      </c>
    </row>
    <row r="2831" spans="1:7" ht="13.5">
      <c r="A2831" t="str">
        <f>"000962"</f>
        <v>000962</v>
      </c>
      <c r="B2831" s="1" t="s">
        <v>1369</v>
      </c>
      <c r="C2831" t="s">
        <v>77</v>
      </c>
      <c r="D2831" t="s">
        <v>4327</v>
      </c>
      <c r="E2831" t="s">
        <v>9</v>
      </c>
      <c r="F2831" t="s">
        <v>7252</v>
      </c>
      <c r="G2831" s="1">
        <v>2830</v>
      </c>
    </row>
    <row r="2832" spans="1:7" ht="13.5">
      <c r="A2832" t="str">
        <f>"003786"</f>
        <v>003786</v>
      </c>
      <c r="B2832" s="1" t="s">
        <v>4328</v>
      </c>
      <c r="C2832" t="s">
        <v>224</v>
      </c>
      <c r="D2832" t="s">
        <v>4329</v>
      </c>
      <c r="E2832" t="s">
        <v>9</v>
      </c>
      <c r="F2832" t="s">
        <v>7253</v>
      </c>
      <c r="G2832" s="1">
        <v>2831</v>
      </c>
    </row>
    <row r="2833" spans="1:7" ht="13.5">
      <c r="A2833" t="str">
        <f>"911911"</f>
        <v>911911</v>
      </c>
      <c r="B2833" s="1" t="s">
        <v>1248</v>
      </c>
      <c r="C2833" t="s">
        <v>490</v>
      </c>
      <c r="D2833" t="s">
        <v>4330</v>
      </c>
      <c r="E2833" t="s">
        <v>9</v>
      </c>
      <c r="F2833" t="s">
        <v>7254</v>
      </c>
      <c r="G2833" s="1">
        <v>2832</v>
      </c>
    </row>
    <row r="2834" spans="1:7" ht="13.5">
      <c r="A2834" t="str">
        <f>"000667"</f>
        <v>000667</v>
      </c>
      <c r="B2834" s="1" t="s">
        <v>619</v>
      </c>
      <c r="C2834" t="s">
        <v>504</v>
      </c>
      <c r="D2834" t="s">
        <v>4331</v>
      </c>
      <c r="E2834" t="s">
        <v>9</v>
      </c>
      <c r="F2834" t="s">
        <v>7255</v>
      </c>
      <c r="G2834" s="1">
        <v>2833</v>
      </c>
    </row>
    <row r="2835" spans="1:7" ht="13.5">
      <c r="A2835" t="str">
        <f>"000604"</f>
        <v>000604</v>
      </c>
      <c r="B2835" s="1" t="s">
        <v>3751</v>
      </c>
      <c r="C2835" t="s">
        <v>101</v>
      </c>
      <c r="D2835" t="s">
        <v>4332</v>
      </c>
      <c r="E2835" t="s">
        <v>32</v>
      </c>
      <c r="F2835" t="s">
        <v>7256</v>
      </c>
      <c r="G2835" s="1">
        <v>2834</v>
      </c>
    </row>
    <row r="2836" spans="1:7" ht="13.5">
      <c r="A2836" t="str">
        <f>"007190"</f>
        <v>007190</v>
      </c>
      <c r="B2836" s="1" t="s">
        <v>650</v>
      </c>
      <c r="C2836" t="s">
        <v>651</v>
      </c>
      <c r="D2836" t="s">
        <v>4333</v>
      </c>
      <c r="E2836" t="s">
        <v>32</v>
      </c>
      <c r="F2836" t="s">
        <v>7257</v>
      </c>
      <c r="G2836" s="1">
        <v>2835</v>
      </c>
    </row>
    <row r="2837" spans="1:7" ht="13.5">
      <c r="A2837" t="str">
        <f>"384444"</f>
        <v>384444</v>
      </c>
      <c r="B2837" s="1" t="s">
        <v>1223</v>
      </c>
      <c r="C2837" t="s">
        <v>547</v>
      </c>
      <c r="D2837" t="s">
        <v>4334</v>
      </c>
      <c r="E2837" t="s">
        <v>9</v>
      </c>
      <c r="F2837" t="s">
        <v>7258</v>
      </c>
      <c r="G2837" s="1">
        <v>2836</v>
      </c>
    </row>
    <row r="2838" spans="1:7" ht="13.5">
      <c r="A2838" t="str">
        <f>"945678"</f>
        <v>945678</v>
      </c>
      <c r="B2838" s="1" t="s">
        <v>1180</v>
      </c>
      <c r="C2838" t="s">
        <v>72</v>
      </c>
      <c r="D2838" t="s">
        <v>4335</v>
      </c>
      <c r="E2838" t="s">
        <v>32</v>
      </c>
      <c r="F2838" t="s">
        <v>7259</v>
      </c>
      <c r="G2838" s="1">
        <v>2837</v>
      </c>
    </row>
    <row r="2839" spans="1:7" ht="13.5">
      <c r="A2839" t="str">
        <f>"004977"</f>
        <v>004977</v>
      </c>
      <c r="B2839" s="1" t="s">
        <v>4336</v>
      </c>
      <c r="C2839" t="s">
        <v>4337</v>
      </c>
      <c r="D2839" t="s">
        <v>4338</v>
      </c>
      <c r="E2839" t="s">
        <v>197</v>
      </c>
      <c r="F2839" t="s">
        <v>7260</v>
      </c>
      <c r="G2839" s="1">
        <v>2838</v>
      </c>
    </row>
    <row r="2840" spans="1:7" ht="13.5">
      <c r="A2840" t="str">
        <f>"009699"</f>
        <v>009699</v>
      </c>
      <c r="B2840" s="1" t="s">
        <v>973</v>
      </c>
      <c r="C2840" t="s">
        <v>7</v>
      </c>
      <c r="D2840" t="s">
        <v>4339</v>
      </c>
      <c r="E2840" t="s">
        <v>9</v>
      </c>
      <c r="F2840" t="s">
        <v>7261</v>
      </c>
      <c r="G2840" s="1">
        <v>2839</v>
      </c>
    </row>
    <row r="2841" spans="1:7" ht="13.5">
      <c r="A2841" t="str">
        <f>"003905"</f>
        <v>003905</v>
      </c>
      <c r="B2841" s="1" t="s">
        <v>1856</v>
      </c>
      <c r="C2841" t="s">
        <v>101</v>
      </c>
      <c r="D2841" t="s">
        <v>4340</v>
      </c>
      <c r="E2841" t="s">
        <v>90</v>
      </c>
      <c r="F2841" t="s">
        <v>7262</v>
      </c>
      <c r="G2841" s="1">
        <v>2840</v>
      </c>
    </row>
    <row r="2842" spans="1:7" ht="13.5">
      <c r="A2842" t="str">
        <f>"010002"</f>
        <v>010002</v>
      </c>
      <c r="B2842" s="1" t="s">
        <v>1428</v>
      </c>
      <c r="C2842" t="s">
        <v>201</v>
      </c>
      <c r="D2842" t="s">
        <v>4341</v>
      </c>
      <c r="E2842" t="s">
        <v>32</v>
      </c>
      <c r="F2842" t="s">
        <v>7263</v>
      </c>
      <c r="G2842" s="1">
        <v>2841</v>
      </c>
    </row>
    <row r="2843" spans="1:7" ht="13.5">
      <c r="A2843" t="str">
        <f>"001896"</f>
        <v>001896</v>
      </c>
      <c r="B2843" s="1" t="s">
        <v>484</v>
      </c>
      <c r="C2843" t="s">
        <v>7</v>
      </c>
      <c r="D2843" t="s">
        <v>4342</v>
      </c>
      <c r="E2843" t="s">
        <v>9</v>
      </c>
      <c r="F2843" t="s">
        <v>7264</v>
      </c>
      <c r="G2843" s="1">
        <v>2842</v>
      </c>
    </row>
    <row r="2844" spans="1:7" ht="13.5">
      <c r="A2844" t="str">
        <f>"011555"</f>
        <v>011555</v>
      </c>
      <c r="B2844" s="1" t="s">
        <v>2339</v>
      </c>
      <c r="C2844" t="s">
        <v>2340</v>
      </c>
      <c r="D2844" t="s">
        <v>4343</v>
      </c>
      <c r="E2844" t="s">
        <v>9</v>
      </c>
      <c r="F2844" t="s">
        <v>7265</v>
      </c>
      <c r="G2844" s="1">
        <v>2843</v>
      </c>
    </row>
    <row r="2845" spans="1:7" ht="13.5">
      <c r="A2845" t="str">
        <f>"002938"</f>
        <v>002938</v>
      </c>
      <c r="B2845" s="1" t="s">
        <v>1902</v>
      </c>
      <c r="C2845" t="s">
        <v>107</v>
      </c>
      <c r="D2845" t="s">
        <v>4344</v>
      </c>
      <c r="E2845" t="s">
        <v>32</v>
      </c>
      <c r="F2845" t="s">
        <v>7266</v>
      </c>
      <c r="G2845" s="1">
        <v>2844</v>
      </c>
    </row>
    <row r="2846" spans="1:7" ht="13.5">
      <c r="A2846" t="str">
        <f>"087999"</f>
        <v>087999</v>
      </c>
      <c r="B2846" s="1" t="s">
        <v>244</v>
      </c>
      <c r="C2846" t="s">
        <v>245</v>
      </c>
      <c r="D2846" t="s">
        <v>4345</v>
      </c>
      <c r="E2846" t="s">
        <v>197</v>
      </c>
      <c r="F2846" t="s">
        <v>7267</v>
      </c>
      <c r="G2846" s="1">
        <v>2845</v>
      </c>
    </row>
    <row r="2847" spans="1:7" ht="13.5">
      <c r="A2847" t="str">
        <f>"191177"</f>
        <v>191177</v>
      </c>
      <c r="B2847" s="1" t="s">
        <v>566</v>
      </c>
      <c r="C2847" t="s">
        <v>101</v>
      </c>
      <c r="D2847" t="s">
        <v>4346</v>
      </c>
      <c r="E2847" t="s">
        <v>142</v>
      </c>
      <c r="F2847" t="s">
        <v>7268</v>
      </c>
      <c r="G2847" s="1">
        <v>2846</v>
      </c>
    </row>
    <row r="2848" spans="1:7" ht="13.5">
      <c r="A2848" t="str">
        <f>"001037"</f>
        <v>001037</v>
      </c>
      <c r="B2848" s="1" t="s">
        <v>4347</v>
      </c>
      <c r="C2848" t="s">
        <v>60</v>
      </c>
      <c r="D2848" t="s">
        <v>4348</v>
      </c>
      <c r="E2848" t="s">
        <v>197</v>
      </c>
      <c r="F2848" t="s">
        <v>7269</v>
      </c>
      <c r="G2848" s="1">
        <v>2847</v>
      </c>
    </row>
    <row r="2849" spans="1:7" ht="13.5">
      <c r="A2849" t="str">
        <f>"005880"</f>
        <v>005880</v>
      </c>
      <c r="B2849" s="1" t="s">
        <v>242</v>
      </c>
      <c r="C2849" t="s">
        <v>98</v>
      </c>
      <c r="D2849" t="s">
        <v>4349</v>
      </c>
      <c r="E2849" t="s">
        <v>9</v>
      </c>
      <c r="F2849" t="s">
        <v>7270</v>
      </c>
      <c r="G2849" s="1">
        <v>2848</v>
      </c>
    </row>
    <row r="2850" spans="1:7" ht="13.5">
      <c r="A2850" t="str">
        <f>"000002"</f>
        <v>000002</v>
      </c>
      <c r="B2850" s="1" t="s">
        <v>1779</v>
      </c>
      <c r="C2850" t="s">
        <v>135</v>
      </c>
      <c r="D2850" t="s">
        <v>4350</v>
      </c>
      <c r="E2850" t="s">
        <v>9</v>
      </c>
      <c r="F2850" t="s">
        <v>7271</v>
      </c>
      <c r="G2850" s="1">
        <v>2849</v>
      </c>
    </row>
    <row r="2851" spans="1:7" ht="13.5">
      <c r="A2851" t="str">
        <f>"000975"</f>
        <v>000975</v>
      </c>
      <c r="B2851" s="1" t="s">
        <v>4351</v>
      </c>
      <c r="C2851" t="s">
        <v>101</v>
      </c>
      <c r="D2851" t="s">
        <v>4352</v>
      </c>
      <c r="E2851" t="s">
        <v>32</v>
      </c>
      <c r="F2851" t="s">
        <v>7272</v>
      </c>
      <c r="G2851" s="1">
        <v>2850</v>
      </c>
    </row>
    <row r="2852" spans="1:7" ht="13.5">
      <c r="A2852" t="str">
        <f>"110110"</f>
        <v>110110</v>
      </c>
      <c r="B2852" s="1" t="s">
        <v>917</v>
      </c>
      <c r="C2852" t="s">
        <v>68</v>
      </c>
      <c r="D2852" t="s">
        <v>4353</v>
      </c>
      <c r="E2852" t="s">
        <v>197</v>
      </c>
      <c r="F2852" t="s">
        <v>7273</v>
      </c>
      <c r="G2852" s="1">
        <v>2851</v>
      </c>
    </row>
    <row r="2853" spans="1:7" ht="13.5">
      <c r="A2853" t="str">
        <f>"000927"</f>
        <v>000927</v>
      </c>
      <c r="B2853" s="1" t="s">
        <v>1193</v>
      </c>
      <c r="C2853" t="s">
        <v>50</v>
      </c>
      <c r="D2853" t="s">
        <v>4354</v>
      </c>
      <c r="E2853" t="s">
        <v>32</v>
      </c>
      <c r="F2853" t="s">
        <v>7274</v>
      </c>
      <c r="G2853" s="1">
        <v>2852</v>
      </c>
    </row>
    <row r="2854" spans="1:7" ht="13.5">
      <c r="A2854" t="str">
        <f>"008177"</f>
        <v>008177</v>
      </c>
      <c r="B2854" s="1" t="s">
        <v>1424</v>
      </c>
      <c r="C2854" t="s">
        <v>1425</v>
      </c>
      <c r="D2854" t="s">
        <v>4355</v>
      </c>
      <c r="E2854" t="s">
        <v>32</v>
      </c>
      <c r="F2854" t="s">
        <v>7275</v>
      </c>
      <c r="G2854" s="1">
        <v>2853</v>
      </c>
    </row>
    <row r="2855" spans="1:7" ht="13.5">
      <c r="A2855" t="str">
        <f>"004129"</f>
        <v>004129</v>
      </c>
      <c r="B2855" s="1" t="s">
        <v>4356</v>
      </c>
      <c r="C2855" t="s">
        <v>4357</v>
      </c>
      <c r="D2855" t="s">
        <v>4358</v>
      </c>
      <c r="E2855" t="s">
        <v>197</v>
      </c>
      <c r="F2855" t="s">
        <v>7276</v>
      </c>
      <c r="G2855" s="1">
        <v>2854</v>
      </c>
    </row>
    <row r="2856" spans="1:7" ht="13.5">
      <c r="A2856" t="str">
        <f>"009886"</f>
        <v>009886</v>
      </c>
      <c r="B2856" s="1" t="s">
        <v>2716</v>
      </c>
      <c r="C2856" t="s">
        <v>227</v>
      </c>
      <c r="D2856" t="s">
        <v>4359</v>
      </c>
      <c r="E2856" t="s">
        <v>9</v>
      </c>
      <c r="F2856" t="s">
        <v>7277</v>
      </c>
      <c r="G2856" s="1">
        <v>2855</v>
      </c>
    </row>
    <row r="2857" spans="1:7" ht="13.5">
      <c r="A2857" t="str">
        <f>"095888"</f>
        <v>095888</v>
      </c>
      <c r="B2857" s="1" t="s">
        <v>2575</v>
      </c>
      <c r="C2857" t="s">
        <v>34</v>
      </c>
      <c r="D2857" t="s">
        <v>4360</v>
      </c>
      <c r="E2857" t="s">
        <v>32</v>
      </c>
      <c r="F2857" t="s">
        <v>7278</v>
      </c>
      <c r="G2857" s="1">
        <v>2856</v>
      </c>
    </row>
    <row r="2858" spans="1:7" ht="13.5">
      <c r="A2858" t="str">
        <f>"683389"</f>
        <v>683389</v>
      </c>
      <c r="B2858" s="1" t="s">
        <v>4361</v>
      </c>
      <c r="C2858" t="s">
        <v>2041</v>
      </c>
      <c r="D2858" t="s">
        <v>4362</v>
      </c>
      <c r="E2858" t="s">
        <v>241</v>
      </c>
      <c r="F2858" t="s">
        <v>7279</v>
      </c>
      <c r="G2858" s="1">
        <v>2857</v>
      </c>
    </row>
    <row r="2859" spans="1:7" ht="13.5">
      <c r="A2859" t="str">
        <f>"088885"</f>
        <v>088885</v>
      </c>
      <c r="B2859" s="1" t="s">
        <v>4363</v>
      </c>
      <c r="C2859" t="s">
        <v>57</v>
      </c>
      <c r="D2859" t="s">
        <v>4364</v>
      </c>
      <c r="E2859" t="s">
        <v>9</v>
      </c>
      <c r="F2859" t="s">
        <v>7280</v>
      </c>
      <c r="G2859" s="1">
        <v>2858</v>
      </c>
    </row>
    <row r="2860" spans="1:7" ht="13.5">
      <c r="A2860" t="str">
        <f>"007658"</f>
        <v>007658</v>
      </c>
      <c r="B2860" s="1" t="s">
        <v>4365</v>
      </c>
      <c r="C2860" t="s">
        <v>41</v>
      </c>
      <c r="D2860" t="s">
        <v>4366</v>
      </c>
      <c r="E2860" t="s">
        <v>32</v>
      </c>
      <c r="F2860" t="s">
        <v>7281</v>
      </c>
      <c r="G2860" s="1">
        <v>2859</v>
      </c>
    </row>
    <row r="2861" spans="1:7" ht="13.5">
      <c r="A2861" t="str">
        <f>"000084"</f>
        <v>000084</v>
      </c>
      <c r="B2861" s="1" t="s">
        <v>204</v>
      </c>
      <c r="C2861" t="s">
        <v>72</v>
      </c>
      <c r="D2861" t="s">
        <v>4367</v>
      </c>
      <c r="E2861" t="s">
        <v>9</v>
      </c>
      <c r="F2861" t="s">
        <v>7282</v>
      </c>
      <c r="G2861" s="1">
        <v>2860</v>
      </c>
    </row>
    <row r="2862" spans="1:7" ht="13.5">
      <c r="A2862" t="str">
        <f>"003133"</f>
        <v>003133</v>
      </c>
      <c r="B2862" s="1" t="s">
        <v>3218</v>
      </c>
      <c r="C2862" t="s">
        <v>101</v>
      </c>
      <c r="D2862" t="s">
        <v>4368</v>
      </c>
      <c r="E2862" t="s">
        <v>32</v>
      </c>
      <c r="F2862" t="s">
        <v>7283</v>
      </c>
      <c r="G2862" s="1">
        <v>2861</v>
      </c>
    </row>
    <row r="2863" spans="1:7" ht="13.5">
      <c r="A2863" t="str">
        <f>"000026"</f>
        <v>000026</v>
      </c>
      <c r="B2863" s="1" t="s">
        <v>286</v>
      </c>
      <c r="C2863" t="s">
        <v>50</v>
      </c>
      <c r="D2863" t="s">
        <v>4369</v>
      </c>
      <c r="E2863" t="s">
        <v>9</v>
      </c>
      <c r="F2863" t="s">
        <v>7284</v>
      </c>
      <c r="G2863" s="1">
        <v>2862</v>
      </c>
    </row>
    <row r="2864" spans="1:7" ht="13.5">
      <c r="A2864" t="str">
        <f>"088110"</f>
        <v>088110</v>
      </c>
      <c r="B2864" s="1" t="s">
        <v>3061</v>
      </c>
      <c r="C2864" t="s">
        <v>314</v>
      </c>
      <c r="D2864" t="s">
        <v>4370</v>
      </c>
      <c r="E2864" t="s">
        <v>2442</v>
      </c>
      <c r="F2864" t="s">
        <v>7285</v>
      </c>
      <c r="G2864" s="1">
        <v>2863</v>
      </c>
    </row>
    <row r="2865" spans="1:7" ht="13.5">
      <c r="A2865" t="str">
        <f>"000043"</f>
        <v>000043</v>
      </c>
      <c r="B2865" s="1" t="s">
        <v>790</v>
      </c>
      <c r="C2865" t="s">
        <v>154</v>
      </c>
      <c r="D2865" t="s">
        <v>4371</v>
      </c>
      <c r="E2865" t="s">
        <v>9</v>
      </c>
      <c r="F2865" t="s">
        <v>7286</v>
      </c>
      <c r="G2865" s="1">
        <v>2864</v>
      </c>
    </row>
    <row r="2866" spans="1:7" ht="13.5">
      <c r="A2866" t="str">
        <f>"501999"</f>
        <v>501999</v>
      </c>
      <c r="B2866" s="1" t="s">
        <v>633</v>
      </c>
      <c r="C2866" t="s">
        <v>634</v>
      </c>
      <c r="D2866" t="s">
        <v>4372</v>
      </c>
      <c r="E2866" t="s">
        <v>32</v>
      </c>
      <c r="F2866" t="s">
        <v>7287</v>
      </c>
      <c r="G2866" s="1">
        <v>2865</v>
      </c>
    </row>
    <row r="2867" spans="1:7" ht="13.5">
      <c r="A2867" t="str">
        <f>"002780"</f>
        <v>002780</v>
      </c>
      <c r="B2867" s="1" t="s">
        <v>458</v>
      </c>
      <c r="C2867" t="s">
        <v>459</v>
      </c>
      <c r="D2867" t="s">
        <v>4373</v>
      </c>
      <c r="E2867" t="s">
        <v>13</v>
      </c>
      <c r="F2867" t="s">
        <v>7288</v>
      </c>
      <c r="G2867" s="1">
        <v>2866</v>
      </c>
    </row>
    <row r="2868" spans="1:7" ht="13.5">
      <c r="A2868" t="str">
        <f>"001809"</f>
        <v>001809</v>
      </c>
      <c r="B2868" s="1" t="s">
        <v>841</v>
      </c>
      <c r="C2868" t="s">
        <v>493</v>
      </c>
      <c r="D2868" t="s">
        <v>4374</v>
      </c>
      <c r="E2868" t="s">
        <v>9</v>
      </c>
      <c r="F2868" t="s">
        <v>7289</v>
      </c>
      <c r="G2868" s="1">
        <v>2867</v>
      </c>
    </row>
    <row r="2869" spans="1:7" ht="13.5">
      <c r="A2869" t="str">
        <f>"000761"</f>
        <v>000761</v>
      </c>
      <c r="B2869" s="1" t="s">
        <v>26</v>
      </c>
      <c r="C2869" t="s">
        <v>27</v>
      </c>
      <c r="D2869" t="s">
        <v>4375</v>
      </c>
      <c r="E2869" t="s">
        <v>737</v>
      </c>
      <c r="F2869" t="s">
        <v>7290</v>
      </c>
      <c r="G2869" s="1">
        <v>2868</v>
      </c>
    </row>
    <row r="2870" spans="1:7" ht="13.5">
      <c r="A2870" t="str">
        <f>"007660"</f>
        <v>007660</v>
      </c>
      <c r="B2870" s="1" t="s">
        <v>532</v>
      </c>
      <c r="C2870" t="s">
        <v>533</v>
      </c>
      <c r="D2870" t="s">
        <v>4376</v>
      </c>
      <c r="E2870" t="s">
        <v>32</v>
      </c>
      <c r="F2870" t="s">
        <v>7291</v>
      </c>
      <c r="G2870" s="1">
        <v>2869</v>
      </c>
    </row>
    <row r="2871" spans="1:7" ht="13.5">
      <c r="A2871" t="str">
        <f>"009700"</f>
        <v>009700</v>
      </c>
      <c r="B2871" s="1" t="s">
        <v>421</v>
      </c>
      <c r="C2871" t="s">
        <v>72</v>
      </c>
      <c r="D2871" t="s">
        <v>4377</v>
      </c>
      <c r="E2871" t="s">
        <v>9</v>
      </c>
      <c r="F2871" t="s">
        <v>7292</v>
      </c>
      <c r="G2871" s="1">
        <v>2870</v>
      </c>
    </row>
    <row r="2872" spans="1:7" ht="13.5">
      <c r="A2872" t="str">
        <f>"002066"</f>
        <v>002066</v>
      </c>
      <c r="B2872" s="1" t="s">
        <v>4378</v>
      </c>
      <c r="C2872" t="s">
        <v>72</v>
      </c>
      <c r="D2872" t="s">
        <v>4379</v>
      </c>
      <c r="E2872" t="s">
        <v>32</v>
      </c>
      <c r="F2872" t="s">
        <v>7293</v>
      </c>
      <c r="G2872" s="1">
        <v>2871</v>
      </c>
    </row>
    <row r="2873" spans="1:7" ht="13.5">
      <c r="A2873" t="str">
        <f>"005268"</f>
        <v>005268</v>
      </c>
      <c r="B2873" s="1" t="s">
        <v>2671</v>
      </c>
      <c r="C2873" t="s">
        <v>77</v>
      </c>
      <c r="D2873" t="s">
        <v>4380</v>
      </c>
      <c r="E2873" t="s">
        <v>9</v>
      </c>
      <c r="F2873" t="s">
        <v>7294</v>
      </c>
      <c r="G2873" s="1">
        <v>2872</v>
      </c>
    </row>
    <row r="2874" spans="1:7" ht="13.5">
      <c r="A2874" t="str">
        <f>"000080"</f>
        <v>000080</v>
      </c>
      <c r="B2874" s="1" t="s">
        <v>250</v>
      </c>
      <c r="C2874" t="s">
        <v>251</v>
      </c>
      <c r="D2874" t="s">
        <v>4381</v>
      </c>
      <c r="E2874" t="s">
        <v>32</v>
      </c>
      <c r="F2874" t="s">
        <v>7295</v>
      </c>
      <c r="G2874" s="1">
        <v>2873</v>
      </c>
    </row>
    <row r="2875" spans="1:7" ht="13.5">
      <c r="A2875" t="str">
        <f>"062128"</f>
        <v>062128</v>
      </c>
      <c r="B2875" s="1" t="s">
        <v>1315</v>
      </c>
      <c r="C2875" t="s">
        <v>1316</v>
      </c>
      <c r="D2875" t="s">
        <v>4382</v>
      </c>
      <c r="E2875" t="s">
        <v>32</v>
      </c>
      <c r="F2875" t="s">
        <v>7296</v>
      </c>
      <c r="G2875" s="1">
        <v>2874</v>
      </c>
    </row>
    <row r="2876" spans="1:7" ht="13.5">
      <c r="A2876" t="str">
        <f>"001939"</f>
        <v>001939</v>
      </c>
      <c r="B2876" s="1" t="s">
        <v>1461</v>
      </c>
      <c r="C2876" t="s">
        <v>1124</v>
      </c>
      <c r="D2876" t="s">
        <v>4383</v>
      </c>
      <c r="E2876" t="s">
        <v>241</v>
      </c>
      <c r="F2876" t="s">
        <v>7297</v>
      </c>
      <c r="G2876" s="1">
        <v>2875</v>
      </c>
    </row>
    <row r="2877" spans="1:7" ht="13.5">
      <c r="A2877" t="str">
        <f>"000362"</f>
        <v>000362</v>
      </c>
      <c r="B2877" s="1" t="s">
        <v>2245</v>
      </c>
      <c r="C2877" t="s">
        <v>15</v>
      </c>
      <c r="D2877" t="s">
        <v>4384</v>
      </c>
      <c r="E2877" t="s">
        <v>13</v>
      </c>
      <c r="F2877" t="s">
        <v>7298</v>
      </c>
      <c r="G2877" s="1">
        <v>2876</v>
      </c>
    </row>
    <row r="2878" spans="1:7" ht="13.5">
      <c r="A2878" t="str">
        <f>"003666"</f>
        <v>003666</v>
      </c>
      <c r="B2878" s="1" t="s">
        <v>4385</v>
      </c>
      <c r="C2878" t="s">
        <v>280</v>
      </c>
      <c r="D2878" t="s">
        <v>4386</v>
      </c>
      <c r="E2878" t="s">
        <v>32</v>
      </c>
      <c r="F2878" t="s">
        <v>7299</v>
      </c>
      <c r="G2878" s="1">
        <v>2877</v>
      </c>
    </row>
    <row r="2879" spans="1:7" ht="13.5">
      <c r="A2879" t="str">
        <f>"783336"</f>
        <v>783336</v>
      </c>
      <c r="B2879" s="1" t="s">
        <v>1547</v>
      </c>
      <c r="C2879" t="s">
        <v>1209</v>
      </c>
      <c r="D2879" t="s">
        <v>4387</v>
      </c>
      <c r="E2879" t="s">
        <v>9</v>
      </c>
      <c r="F2879" t="s">
        <v>7300</v>
      </c>
      <c r="G2879" s="1">
        <v>2878</v>
      </c>
    </row>
    <row r="2880" spans="1:7" ht="13.5">
      <c r="A2880" t="str">
        <f>"000029"</f>
        <v>000029</v>
      </c>
      <c r="B2880" s="1" t="s">
        <v>743</v>
      </c>
      <c r="C2880" t="s">
        <v>744</v>
      </c>
      <c r="D2880" t="s">
        <v>4388</v>
      </c>
      <c r="E2880" t="s">
        <v>9</v>
      </c>
      <c r="F2880" t="s">
        <v>7301</v>
      </c>
      <c r="G2880" s="1">
        <v>2879</v>
      </c>
    </row>
    <row r="2881" spans="1:7" ht="13.5">
      <c r="A2881" t="str">
        <f>"000651"</f>
        <v>000651</v>
      </c>
      <c r="B2881" s="1" t="s">
        <v>506</v>
      </c>
      <c r="C2881" t="s">
        <v>507</v>
      </c>
      <c r="D2881" t="s">
        <v>4389</v>
      </c>
      <c r="E2881" t="s">
        <v>197</v>
      </c>
      <c r="F2881" t="s">
        <v>7302</v>
      </c>
      <c r="G2881" s="1">
        <v>2880</v>
      </c>
    </row>
    <row r="2882" spans="1:7" ht="13.5">
      <c r="A2882" t="str">
        <f>"058888"</f>
        <v>058888</v>
      </c>
      <c r="B2882" s="1" t="s">
        <v>4175</v>
      </c>
      <c r="C2882" t="s">
        <v>284</v>
      </c>
      <c r="D2882" t="s">
        <v>4390</v>
      </c>
      <c r="E2882" t="s">
        <v>9</v>
      </c>
      <c r="F2882" t="s">
        <v>7303</v>
      </c>
      <c r="G2882" s="1">
        <v>2881</v>
      </c>
    </row>
    <row r="2883" spans="1:7" ht="13.5">
      <c r="A2883" t="str">
        <f>"000722"</f>
        <v>000722</v>
      </c>
      <c r="B2883" s="1" t="s">
        <v>389</v>
      </c>
      <c r="C2883" t="s">
        <v>101</v>
      </c>
      <c r="D2883" t="s">
        <v>4391</v>
      </c>
      <c r="E2883" t="s">
        <v>9</v>
      </c>
      <c r="F2883" t="s">
        <v>7304</v>
      </c>
      <c r="G2883" s="1">
        <v>2882</v>
      </c>
    </row>
    <row r="2884" spans="1:7" ht="13.5">
      <c r="A2884" t="str">
        <f>"000038"</f>
        <v>000038</v>
      </c>
      <c r="B2884" s="1" t="s">
        <v>341</v>
      </c>
      <c r="C2884" t="s">
        <v>98</v>
      </c>
      <c r="D2884" t="s">
        <v>4392</v>
      </c>
      <c r="E2884" t="s">
        <v>9</v>
      </c>
      <c r="F2884" t="s">
        <v>7305</v>
      </c>
      <c r="G2884" s="1">
        <v>2883</v>
      </c>
    </row>
    <row r="2885" spans="1:7" ht="13.5">
      <c r="A2885" t="str">
        <f>"000117"</f>
        <v>000117</v>
      </c>
      <c r="B2885" s="1" t="s">
        <v>313</v>
      </c>
      <c r="C2885" t="s">
        <v>314</v>
      </c>
      <c r="D2885" t="s">
        <v>4393</v>
      </c>
      <c r="E2885" t="s">
        <v>9</v>
      </c>
      <c r="F2885" t="s">
        <v>7306</v>
      </c>
      <c r="G2885" s="1">
        <v>2884</v>
      </c>
    </row>
    <row r="2886" spans="1:7" ht="13.5">
      <c r="A2886" t="str">
        <f>"007267"</f>
        <v>007267</v>
      </c>
      <c r="B2886" s="1" t="s">
        <v>3135</v>
      </c>
      <c r="C2886" t="s">
        <v>54</v>
      </c>
      <c r="D2886" t="s">
        <v>4394</v>
      </c>
      <c r="E2886" t="s">
        <v>9</v>
      </c>
      <c r="F2886" t="s">
        <v>7307</v>
      </c>
      <c r="G2886" s="1">
        <v>2885</v>
      </c>
    </row>
    <row r="2887" spans="1:7" ht="13.5">
      <c r="A2887" t="str">
        <f>"002351"</f>
        <v>002351</v>
      </c>
      <c r="B2887" s="1" t="s">
        <v>4395</v>
      </c>
      <c r="C2887" t="s">
        <v>744</v>
      </c>
      <c r="D2887" t="s">
        <v>4396</v>
      </c>
      <c r="E2887" t="s">
        <v>52</v>
      </c>
      <c r="F2887" t="s">
        <v>7308</v>
      </c>
      <c r="G2887" s="1">
        <v>2886</v>
      </c>
    </row>
    <row r="2888" spans="1:7" ht="13.5">
      <c r="A2888" t="str">
        <f>"009678"</f>
        <v>009678</v>
      </c>
      <c r="B2888" s="1" t="s">
        <v>64</v>
      </c>
      <c r="C2888" t="s">
        <v>65</v>
      </c>
      <c r="D2888" t="s">
        <v>4397</v>
      </c>
      <c r="E2888" t="s">
        <v>9</v>
      </c>
      <c r="F2888" t="s">
        <v>7309</v>
      </c>
      <c r="G2888" s="1">
        <v>2887</v>
      </c>
    </row>
    <row r="2889" spans="1:7" ht="13.5">
      <c r="A2889" t="str">
        <f>"001169"</f>
        <v>001169</v>
      </c>
      <c r="B2889" s="1" t="s">
        <v>14</v>
      </c>
      <c r="C2889" t="s">
        <v>15</v>
      </c>
      <c r="D2889" t="s">
        <v>4398</v>
      </c>
      <c r="E2889" t="s">
        <v>179</v>
      </c>
      <c r="F2889" t="s">
        <v>7310</v>
      </c>
      <c r="G2889" s="1">
        <v>2888</v>
      </c>
    </row>
    <row r="2890" spans="1:7" ht="13.5">
      <c r="A2890" t="str">
        <f>"006688"</f>
        <v>006688</v>
      </c>
      <c r="B2890" s="1" t="s">
        <v>720</v>
      </c>
      <c r="C2890" t="s">
        <v>126</v>
      </c>
      <c r="D2890" t="s">
        <v>4399</v>
      </c>
      <c r="E2890" t="s">
        <v>90</v>
      </c>
      <c r="F2890" t="s">
        <v>7311</v>
      </c>
      <c r="G2890" s="1">
        <v>2889</v>
      </c>
    </row>
    <row r="2891" spans="1:7" ht="13.5">
      <c r="A2891" t="str">
        <f>"011888"</f>
        <v>011888</v>
      </c>
      <c r="B2891" s="1" t="s">
        <v>1883</v>
      </c>
      <c r="C2891" t="s">
        <v>72</v>
      </c>
      <c r="D2891" t="s">
        <v>4400</v>
      </c>
      <c r="E2891" t="s">
        <v>9</v>
      </c>
      <c r="F2891" t="s">
        <v>7312</v>
      </c>
      <c r="G2891" s="1">
        <v>2890</v>
      </c>
    </row>
    <row r="2892" spans="1:7" ht="13.5">
      <c r="A2892" t="str">
        <f>"911911"</f>
        <v>911911</v>
      </c>
      <c r="B2892" s="1" t="s">
        <v>1248</v>
      </c>
      <c r="C2892" t="s">
        <v>490</v>
      </c>
      <c r="D2892" t="s">
        <v>4401</v>
      </c>
      <c r="E2892" t="s">
        <v>32</v>
      </c>
      <c r="F2892" t="s">
        <v>7313</v>
      </c>
      <c r="G2892" s="1">
        <v>2891</v>
      </c>
    </row>
    <row r="2893" spans="1:7" ht="13.5">
      <c r="A2893" t="str">
        <f>"006806"</f>
        <v>006806</v>
      </c>
      <c r="B2893" s="1" t="s">
        <v>2491</v>
      </c>
      <c r="C2893" t="s">
        <v>2492</v>
      </c>
      <c r="D2893" t="s">
        <v>4402</v>
      </c>
      <c r="E2893" t="s">
        <v>32</v>
      </c>
      <c r="F2893" t="s">
        <v>7314</v>
      </c>
      <c r="G2893" s="1">
        <v>2892</v>
      </c>
    </row>
    <row r="2894" spans="1:7" ht="13.5">
      <c r="A2894" t="str">
        <f>"000058"</f>
        <v>000058</v>
      </c>
      <c r="B2894" s="1" t="s">
        <v>1748</v>
      </c>
      <c r="C2894" t="s">
        <v>227</v>
      </c>
      <c r="D2894" t="s">
        <v>4403</v>
      </c>
      <c r="E2894" t="s">
        <v>9</v>
      </c>
      <c r="F2894" t="s">
        <v>7315</v>
      </c>
      <c r="G2894" s="1">
        <v>2893</v>
      </c>
    </row>
    <row r="2895" spans="1:7" ht="13.5">
      <c r="A2895" t="str">
        <f>"003381"</f>
        <v>003381</v>
      </c>
      <c r="B2895" s="1" t="s">
        <v>3426</v>
      </c>
      <c r="C2895" t="s">
        <v>3427</v>
      </c>
      <c r="D2895" t="s">
        <v>4404</v>
      </c>
      <c r="E2895" t="s">
        <v>9</v>
      </c>
      <c r="F2895" t="s">
        <v>7316</v>
      </c>
      <c r="G2895" s="1">
        <v>2894</v>
      </c>
    </row>
    <row r="2896" spans="1:7" ht="13.5">
      <c r="A2896" t="str">
        <f>"002299"</f>
        <v>002299</v>
      </c>
      <c r="B2896" s="1" t="s">
        <v>1169</v>
      </c>
      <c r="C2896" t="s">
        <v>462</v>
      </c>
      <c r="D2896" t="s">
        <v>4405</v>
      </c>
      <c r="E2896" t="s">
        <v>241</v>
      </c>
      <c r="F2896" t="s">
        <v>7317</v>
      </c>
      <c r="G2896" s="1">
        <v>2895</v>
      </c>
    </row>
    <row r="2897" spans="1:7" ht="13.5">
      <c r="A2897" t="str">
        <f>"000796"</f>
        <v>000796</v>
      </c>
      <c r="B2897" s="1" t="s">
        <v>1717</v>
      </c>
      <c r="C2897" t="s">
        <v>135</v>
      </c>
      <c r="D2897" t="s">
        <v>4406</v>
      </c>
      <c r="E2897" t="s">
        <v>32</v>
      </c>
      <c r="F2897" t="s">
        <v>7318</v>
      </c>
      <c r="G2897" s="1">
        <v>2896</v>
      </c>
    </row>
    <row r="2898" spans="1:7" ht="13.5">
      <c r="A2898" t="str">
        <f>"001655"</f>
        <v>001655</v>
      </c>
      <c r="B2898" s="1" t="s">
        <v>1900</v>
      </c>
      <c r="C2898" t="s">
        <v>1046</v>
      </c>
      <c r="D2898" t="s">
        <v>4407</v>
      </c>
      <c r="E2898" t="s">
        <v>9</v>
      </c>
      <c r="F2898" t="s">
        <v>7319</v>
      </c>
      <c r="G2898" s="1">
        <v>2897</v>
      </c>
    </row>
    <row r="2899" spans="1:7" ht="13.5">
      <c r="A2899" t="str">
        <f>"003803"</f>
        <v>003803</v>
      </c>
      <c r="B2899" s="1" t="s">
        <v>537</v>
      </c>
      <c r="C2899" t="s">
        <v>504</v>
      </c>
      <c r="D2899" t="s">
        <v>4408</v>
      </c>
      <c r="E2899" t="s">
        <v>32</v>
      </c>
      <c r="F2899" t="s">
        <v>7320</v>
      </c>
      <c r="G2899" s="1">
        <v>2898</v>
      </c>
    </row>
    <row r="2900" spans="1:7" ht="13.5">
      <c r="A2900" t="str">
        <f>"098898"</f>
        <v>098898</v>
      </c>
      <c r="B2900" s="1" t="s">
        <v>1308</v>
      </c>
      <c r="C2900" t="s">
        <v>72</v>
      </c>
      <c r="D2900" t="s">
        <v>4409</v>
      </c>
      <c r="E2900" t="s">
        <v>32</v>
      </c>
      <c r="F2900" t="s">
        <v>7321</v>
      </c>
      <c r="G2900" s="1">
        <v>2899</v>
      </c>
    </row>
    <row r="2901" spans="1:7" ht="13.5">
      <c r="A2901" t="str">
        <f>"000026"</f>
        <v>000026</v>
      </c>
      <c r="B2901" s="1" t="s">
        <v>286</v>
      </c>
      <c r="C2901" t="s">
        <v>50</v>
      </c>
      <c r="D2901" t="s">
        <v>4410</v>
      </c>
      <c r="E2901" t="s">
        <v>197</v>
      </c>
      <c r="F2901" t="s">
        <v>7322</v>
      </c>
      <c r="G2901" s="1">
        <v>2900</v>
      </c>
    </row>
    <row r="2902" spans="1:7" ht="13.5">
      <c r="A2902" t="str">
        <f>"000191"</f>
        <v>000191</v>
      </c>
      <c r="B2902" s="1" t="s">
        <v>4411</v>
      </c>
      <c r="C2902" t="s">
        <v>101</v>
      </c>
      <c r="D2902" t="s">
        <v>4412</v>
      </c>
      <c r="E2902" t="s">
        <v>32</v>
      </c>
      <c r="F2902" t="s">
        <v>7323</v>
      </c>
      <c r="G2902" s="1">
        <v>2901</v>
      </c>
    </row>
    <row r="2903" spans="1:7" ht="13.5">
      <c r="A2903" t="str">
        <f>"003767"</f>
        <v>003767</v>
      </c>
      <c r="B2903" s="1" t="s">
        <v>4413</v>
      </c>
      <c r="C2903" t="s">
        <v>4414</v>
      </c>
      <c r="D2903" t="s">
        <v>4415</v>
      </c>
      <c r="E2903" t="s">
        <v>9</v>
      </c>
      <c r="F2903" t="s">
        <v>7324</v>
      </c>
      <c r="G2903" s="1">
        <v>2902</v>
      </c>
    </row>
    <row r="2904" spans="1:7" ht="13.5">
      <c r="A2904" t="str">
        <f>"878621"</f>
        <v>878621</v>
      </c>
      <c r="B2904" s="1" t="s">
        <v>3879</v>
      </c>
      <c r="C2904" t="s">
        <v>985</v>
      </c>
      <c r="D2904" t="s">
        <v>4416</v>
      </c>
      <c r="E2904" t="s">
        <v>90</v>
      </c>
      <c r="F2904" t="s">
        <v>7325</v>
      </c>
      <c r="G2904" s="1">
        <v>2903</v>
      </c>
    </row>
    <row r="2905" spans="1:7" ht="13.5">
      <c r="A2905" t="str">
        <f>"005550"</f>
        <v>005550</v>
      </c>
      <c r="B2905" s="1" t="s">
        <v>1389</v>
      </c>
      <c r="C2905" t="s">
        <v>651</v>
      </c>
      <c r="D2905" t="s">
        <v>4417</v>
      </c>
      <c r="E2905" t="s">
        <v>9</v>
      </c>
      <c r="F2905" t="s">
        <v>7326</v>
      </c>
      <c r="G2905" s="1">
        <v>2904</v>
      </c>
    </row>
    <row r="2906" spans="1:7" ht="13.5">
      <c r="A2906" t="str">
        <f>"075888"</f>
        <v>075888</v>
      </c>
      <c r="B2906" s="1" t="s">
        <v>3041</v>
      </c>
      <c r="C2906" t="s">
        <v>126</v>
      </c>
      <c r="D2906" t="s">
        <v>4418</v>
      </c>
      <c r="E2906" t="s">
        <v>9</v>
      </c>
      <c r="F2906" t="s">
        <v>7327</v>
      </c>
      <c r="G2906" s="1">
        <v>2905</v>
      </c>
    </row>
    <row r="2907" spans="1:7" ht="13.5">
      <c r="A2907" t="str">
        <f>"011555"</f>
        <v>011555</v>
      </c>
      <c r="B2907" s="1" t="s">
        <v>2339</v>
      </c>
      <c r="C2907" t="s">
        <v>2340</v>
      </c>
      <c r="D2907" t="s">
        <v>4419</v>
      </c>
      <c r="E2907" t="s">
        <v>32</v>
      </c>
      <c r="F2907" t="s">
        <v>7328</v>
      </c>
      <c r="G2907" s="1">
        <v>2906</v>
      </c>
    </row>
    <row r="2908" spans="1:7" ht="13.5">
      <c r="A2908" t="str">
        <f>"003598"</f>
        <v>003598</v>
      </c>
      <c r="B2908" s="1" t="s">
        <v>1850</v>
      </c>
      <c r="C2908" t="s">
        <v>230</v>
      </c>
      <c r="D2908" t="s">
        <v>4420</v>
      </c>
      <c r="E2908" t="s">
        <v>9</v>
      </c>
      <c r="F2908" t="s">
        <v>7329</v>
      </c>
      <c r="G2908" s="1">
        <v>2907</v>
      </c>
    </row>
    <row r="2909" spans="1:7" ht="13.5">
      <c r="A2909" t="str">
        <f>"002688"</f>
        <v>002688</v>
      </c>
      <c r="B2909" s="1" t="s">
        <v>870</v>
      </c>
      <c r="C2909" t="s">
        <v>34</v>
      </c>
      <c r="D2909" t="s">
        <v>4421</v>
      </c>
      <c r="E2909" t="s">
        <v>32</v>
      </c>
      <c r="F2909" t="s">
        <v>7330</v>
      </c>
      <c r="G2909" s="1">
        <v>2908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Win10_64</cp:lastModifiedBy>
  <dcterms:created xsi:type="dcterms:W3CDTF">2024-04-24T03:09:28Z</dcterms:created>
  <dcterms:modified xsi:type="dcterms:W3CDTF">2024-04-24T03:09:28Z</dcterms:modified>
  <cp:category/>
  <cp:version/>
  <cp:contentType/>
  <cp:contentStatus/>
</cp:coreProperties>
</file>